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750" windowWidth="14055" windowHeight="11640" activeTab="4"/>
  </bookViews>
  <sheets>
    <sheet name="koond" sheetId="1" r:id="rId1"/>
    <sheet name="Lisa 2" sheetId="2" r:id="rId2"/>
    <sheet name="Lisa 3" sheetId="3" r:id="rId3"/>
    <sheet name="Lisa 4" sheetId="4" r:id="rId4"/>
    <sheet name="Lisa 5" sheetId="5" r:id="rId5"/>
  </sheets>
  <definedNames>
    <definedName name="Prinditiitlid" localSheetId="3">'Lisa 4'!$4:$4</definedName>
    <definedName name="Prinditiitlid" localSheetId="3">'Lisa 4'!$4:$4</definedName>
  </definedNames>
  <calcPr fullCalcOnLoad="1"/>
</workbook>
</file>

<file path=xl/sharedStrings.xml><?xml version="1.0" encoding="utf-8"?>
<sst xmlns="http://schemas.openxmlformats.org/spreadsheetml/2006/main" count="585" uniqueCount="320">
  <si>
    <t>T U L U B A A S</t>
  </si>
  <si>
    <t>finantseerimis-
eelarve</t>
  </si>
  <si>
    <t>kokku</t>
  </si>
  <si>
    <t xml:space="preserve">TULUD </t>
  </si>
  <si>
    <t>1.1</t>
  </si>
  <si>
    <t>Maksud</t>
  </si>
  <si>
    <t>1.2</t>
  </si>
  <si>
    <t>1.2.1</t>
  </si>
  <si>
    <t>Toetused</t>
  </si>
  <si>
    <t xml:space="preserve">   Toetused põhivara soetuseks </t>
  </si>
  <si>
    <t>2.1</t>
  </si>
  <si>
    <t>2.3</t>
  </si>
  <si>
    <t xml:space="preserve">LINNA TULUBAAS  </t>
  </si>
  <si>
    <t>1.1.1</t>
  </si>
  <si>
    <t>tuh kr</t>
  </si>
  <si>
    <t>Majandus</t>
  </si>
  <si>
    <t>Vaba aeg ja kultuur</t>
  </si>
  <si>
    <t>Haridus</t>
  </si>
  <si>
    <t>Sotsiaalne kaitse</t>
  </si>
  <si>
    <t>Keskkonnakaitse</t>
  </si>
  <si>
    <t>TEGEVUSTULEM</t>
  </si>
  <si>
    <t>EELARVE KOGUMAHT</t>
  </si>
  <si>
    <t>K U L U D KOKKU</t>
  </si>
  <si>
    <t xml:space="preserve">   sh: linnamajanduse osakond</t>
  </si>
  <si>
    <t>2.4</t>
  </si>
  <si>
    <t xml:space="preserve">   sh: haridusosakond</t>
  </si>
  <si>
    <t xml:space="preserve">    sh: sotsiaalabi osakond</t>
  </si>
  <si>
    <t>Kululiik</t>
  </si>
  <si>
    <t>Finantseerimisallikad</t>
  </si>
  <si>
    <t>linn</t>
  </si>
  <si>
    <t>riik</t>
  </si>
  <si>
    <t xml:space="preserve">Investeeringud kasutajate, objektide ja finantseerimisallikate lõikes </t>
  </si>
  <si>
    <t>VABA AEG JA KULTUUR</t>
  </si>
  <si>
    <t>Haridusosakond</t>
  </si>
  <si>
    <t>HARIDUS</t>
  </si>
  <si>
    <t xml:space="preserve">   Lasteaiad</t>
  </si>
  <si>
    <t>Linnamajanduse osakond</t>
  </si>
  <si>
    <t>MAJANDUS</t>
  </si>
  <si>
    <t xml:space="preserve">   Tänavad, sillad</t>
  </si>
  <si>
    <t>KESKKONNAKAITSE</t>
  </si>
  <si>
    <t>Linnavarade osakond</t>
  </si>
  <si>
    <t>INVESTEERINGUD KOKKU</t>
  </si>
  <si>
    <t xml:space="preserve">    Muu haridus</t>
  </si>
  <si>
    <t>KOONDEELARVE MUUTMINE</t>
  </si>
  <si>
    <t>Tartu linna 2008. a eelarve muutmine</t>
  </si>
  <si>
    <t xml:space="preserve">    Toetused tegevuskuludeks</t>
  </si>
  <si>
    <t>1.3</t>
  </si>
  <si>
    <t>Kaupade ja teenuste müük</t>
  </si>
  <si>
    <t>1.3.1</t>
  </si>
  <si>
    <t>SOTSIAALNE KAITSE</t>
  </si>
  <si>
    <t>Elamu- ja kommunaalmajandus</t>
  </si>
  <si>
    <t>1.3.2</t>
  </si>
  <si>
    <t>Investeeringud</t>
  </si>
  <si>
    <t>RAHANDUSOSAKOND</t>
  </si>
  <si>
    <t>1.4</t>
  </si>
  <si>
    <t>Muud tulud</t>
  </si>
  <si>
    <t>1.4.1</t>
  </si>
  <si>
    <t>ELAMU- JA KOMMUNAALMAJANDUS</t>
  </si>
  <si>
    <t>jrk
nr</t>
  </si>
  <si>
    <t>klassif</t>
  </si>
  <si>
    <t>TULUD, KULUD</t>
  </si>
  <si>
    <t>majandamis-
eelarve</t>
  </si>
  <si>
    <t>TULUBAAS KOKKU</t>
  </si>
  <si>
    <t>KULUD KOKKU</t>
  </si>
  <si>
    <t xml:space="preserve">   sh: tegevuskulud</t>
  </si>
  <si>
    <t>3.1</t>
  </si>
  <si>
    <t>Tulud</t>
  </si>
  <si>
    <t>Kulud</t>
  </si>
  <si>
    <t>3.1.1</t>
  </si>
  <si>
    <t>Üldised valitsussektori teenused</t>
  </si>
  <si>
    <t>3.1.1.1</t>
  </si>
  <si>
    <t>Finantseerimiseelarve</t>
  </si>
  <si>
    <t>tegevuskulud</t>
  </si>
  <si>
    <t xml:space="preserve">         investeeringud</t>
  </si>
  <si>
    <t>investeeringud</t>
  </si>
  <si>
    <t>09110</t>
  </si>
  <si>
    <t>Lasteaiad</t>
  </si>
  <si>
    <t>09220</t>
  </si>
  <si>
    <t>Gümnaasiumid</t>
  </si>
  <si>
    <t>HARIDUSOSAKOND</t>
  </si>
  <si>
    <t>08105</t>
  </si>
  <si>
    <t>Tulud haridusalasest tegevusest</t>
  </si>
  <si>
    <t>09212</t>
  </si>
  <si>
    <t>Põhikoolid</t>
  </si>
  <si>
    <t>09800</t>
  </si>
  <si>
    <t>Muu haridus</t>
  </si>
  <si>
    <t>KULTUURIOSAKOND</t>
  </si>
  <si>
    <t>Laste muusika- ja kunstikoolid</t>
  </si>
  <si>
    <t>08106</t>
  </si>
  <si>
    <t>Laste huvialamajad ja -keskused</t>
  </si>
  <si>
    <t>08203</t>
  </si>
  <si>
    <t>Muuseumid</t>
  </si>
  <si>
    <t>LINNAMAJANDUSE OSAKOND</t>
  </si>
  <si>
    <t>04510</t>
  </si>
  <si>
    <t>Linna teede ja tänavate korrashoid</t>
  </si>
  <si>
    <t>sh toetus põhivara soetuseks</t>
  </si>
  <si>
    <t>LINNAVARADE OSAKOND</t>
  </si>
  <si>
    <t>01700</t>
  </si>
  <si>
    <t>Valitsussektori võla teenindamine</t>
  </si>
  <si>
    <t>SOTSIAALABI OSAKOND</t>
  </si>
  <si>
    <t>Päevakeskused (Päevakeskus Tähtvere ja teenuse ost)</t>
  </si>
  <si>
    <t>Hooldekodud (Tartu Hooldekodu ja teenuse ost)</t>
  </si>
  <si>
    <t>Muude riskirühmade hoolekande
asutused (Varjupaik ja teenuse ost)</t>
  </si>
  <si>
    <t>3.3</t>
  </si>
  <si>
    <t>3.3.1</t>
  </si>
  <si>
    <t>3.3.1.1</t>
  </si>
  <si>
    <t>3.4</t>
  </si>
  <si>
    <t>3.4.1</t>
  </si>
  <si>
    <t>3.4.1.1</t>
  </si>
  <si>
    <t>3.5</t>
  </si>
  <si>
    <t>3.5.1</t>
  </si>
  <si>
    <t>3.5.1.1</t>
  </si>
  <si>
    <t>3.6</t>
  </si>
  <si>
    <t>3.6.1</t>
  </si>
  <si>
    <t>3.6.1.1</t>
  </si>
  <si>
    <t xml:space="preserve">        linnavarade osakond          </t>
  </si>
  <si>
    <t xml:space="preserve">         linnavarade osakond</t>
  </si>
  <si>
    <t>KASUTAJATE JA TEGEVUSALADE  lõikes</t>
  </si>
  <si>
    <t>Tartu linna 2008. A</t>
  </si>
  <si>
    <t>TULUD</t>
  </si>
  <si>
    <t xml:space="preserve">TEGEVUSKULUD </t>
  </si>
  <si>
    <t>INVESTEERINGUD</t>
  </si>
  <si>
    <t>Tartu linna 2008. a eelarve muutmise</t>
  </si>
  <si>
    <t>Tartu linna 2008. a eelarve muutmise investeerimiskulud valdkondade ja finantseerimisallikate lõikes</t>
  </si>
  <si>
    <t xml:space="preserve"> INVESTEERIMISKULUD</t>
  </si>
  <si>
    <t>2.5</t>
  </si>
  <si>
    <t>2.6</t>
  </si>
  <si>
    <t>2.7</t>
  </si>
  <si>
    <t xml:space="preserve">        investeeringud </t>
  </si>
  <si>
    <t>LINNAPLANEERIMISE JA MAAKORRALDUSE OSAKOND</t>
  </si>
  <si>
    <t>04740</t>
  </si>
  <si>
    <t>Üldmajanduslikud arendusprojektid (territoriaalne planeerimine)</t>
  </si>
  <si>
    <t xml:space="preserve">        linnaplaneerimise ja maakorralduse osakond</t>
  </si>
  <si>
    <t>3.6.2</t>
  </si>
  <si>
    <t>3.6.2.1</t>
  </si>
  <si>
    <t>3.7</t>
  </si>
  <si>
    <t>3.7.1</t>
  </si>
  <si>
    <t>3.7.1.1</t>
  </si>
  <si>
    <t>3.8</t>
  </si>
  <si>
    <t>3.8.1</t>
  </si>
  <si>
    <t>3.8.1.1</t>
  </si>
  <si>
    <t>Kokku 
2008</t>
  </si>
  <si>
    <t>TEGEVUS- ja INVESTEERIMISKULUD  VALDKONDADE  lõikes</t>
  </si>
  <si>
    <t>04512</t>
  </si>
  <si>
    <t>Transpordikorraldus</t>
  </si>
  <si>
    <t>Tartu linna 2008. a eelarve muutmise tulude ja kulude jaotus</t>
  </si>
  <si>
    <t>1.2.3</t>
  </si>
  <si>
    <t>08208</t>
  </si>
  <si>
    <t>1.1.2</t>
  </si>
  <si>
    <t>Tulud varadelt</t>
  </si>
  <si>
    <t>1.5</t>
  </si>
  <si>
    <t>1.5.1</t>
  </si>
  <si>
    <t>1.4.2</t>
  </si>
  <si>
    <t xml:space="preserve">   Reklaamimaks</t>
  </si>
  <si>
    <t xml:space="preserve">   Teede ja tänavate sulgemise maks</t>
  </si>
  <si>
    <t>1.2.1.1</t>
  </si>
  <si>
    <t>1.2.1.2</t>
  </si>
  <si>
    <t xml:space="preserve">   Laekumised majandustegevusest</t>
  </si>
  <si>
    <t xml:space="preserve">     tulud haridusalasest tegevusest</t>
  </si>
  <si>
    <t xml:space="preserve">     tulud kultuurialasest tegevusest</t>
  </si>
  <si>
    <t xml:space="preserve">   Üür ja rent</t>
  </si>
  <si>
    <t>1.2.1.3</t>
  </si>
  <si>
    <t xml:space="preserve">     spordi- ja puhkeasutuste tegevusest</t>
  </si>
  <si>
    <t xml:space="preserve">    Har.Minilt uute lasteaia kohtade 
    loomiseks</t>
  </si>
  <si>
    <t>1.4.3</t>
  </si>
  <si>
    <t>1.5.2</t>
  </si>
  <si>
    <t xml:space="preserve">   Saastetasud</t>
  </si>
  <si>
    <t xml:space="preserve">   Trahvid</t>
  </si>
  <si>
    <t xml:space="preserve">   Intressi- ja viivisetulud</t>
  </si>
  <si>
    <t xml:space="preserve">   Laekumised vee erikasutusest</t>
  </si>
  <si>
    <t xml:space="preserve">   Maa müük</t>
  </si>
  <si>
    <t>Fr. R. Kreutzwaldi</t>
  </si>
  <si>
    <r>
      <t xml:space="preserve">   </t>
    </r>
    <r>
      <rPr>
        <b/>
        <i/>
        <sz val="11"/>
        <rFont val="Times New Roman"/>
        <family val="1"/>
      </rPr>
      <t>Muu elamu ja kommunaalmajanduse kulud</t>
    </r>
  </si>
  <si>
    <t>Randumisrajatiste omafinantseerimine</t>
  </si>
  <si>
    <r>
      <t xml:space="preserve">     </t>
    </r>
    <r>
      <rPr>
        <b/>
        <i/>
        <sz val="11"/>
        <rFont val="Times New Roman"/>
        <family val="1"/>
      </rPr>
      <t>Elamumajanduse arendamine</t>
    </r>
  </si>
  <si>
    <t>Linnale kuuluvate korterite remont</t>
  </si>
  <si>
    <t xml:space="preserve">   Jäätmekäitlus</t>
  </si>
  <si>
    <t>05100</t>
  </si>
  <si>
    <t>Tänavate puhastus</t>
  </si>
  <si>
    <t>Jäätmekäitlus</t>
  </si>
  <si>
    <r>
      <t xml:space="preserve">   </t>
    </r>
    <r>
      <rPr>
        <b/>
        <i/>
        <sz val="11"/>
        <rFont val="Times New Roman"/>
        <family val="1"/>
      </rPr>
      <t>Transpordikorraldus</t>
    </r>
  </si>
  <si>
    <t>Toetus uute busside soetamiseks</t>
  </si>
  <si>
    <t>06605</t>
  </si>
  <si>
    <t>Muud elamu- ja kommunaalmajanduse kulud</t>
  </si>
  <si>
    <t>Tulud kultuuri- ja kunstialasest tegevusest</t>
  </si>
  <si>
    <r>
      <t xml:space="preserve">   </t>
    </r>
    <r>
      <rPr>
        <b/>
        <i/>
        <sz val="11"/>
        <rFont val="Times New Roman"/>
        <family val="1"/>
      </rPr>
      <t>Huvikoolid</t>
    </r>
  </si>
  <si>
    <t>Laste Kunstikooli (Tiigi 61) õuemaja projekteerimine</t>
  </si>
  <si>
    <t>Laste huvikoolid</t>
  </si>
  <si>
    <t>Tulud spordi ja puhkealasest tegevusest</t>
  </si>
  <si>
    <t>Üür, rent</t>
  </si>
  <si>
    <t>08600</t>
  </si>
  <si>
    <t>Muu vaba aeg</t>
  </si>
  <si>
    <t>04210</t>
  </si>
  <si>
    <t>Maakorraldus</t>
  </si>
  <si>
    <t xml:space="preserve">        investeeringud</t>
  </si>
  <si>
    <t>3.9</t>
  </si>
  <si>
    <t>3.9.1</t>
  </si>
  <si>
    <t>04900</t>
  </si>
  <si>
    <t>Muu majandus</t>
  </si>
  <si>
    <t>3.6.2.2</t>
  </si>
  <si>
    <t>3.6.2.3</t>
  </si>
  <si>
    <t>1.4.4</t>
  </si>
  <si>
    <t xml:space="preserve">   Rajatiste ja hoonete müük</t>
  </si>
  <si>
    <t>avariiremondid</t>
  </si>
  <si>
    <t>Linnaplaneerimise ja maakorralduse osakond</t>
  </si>
  <si>
    <t xml:space="preserve">   Maakorralduas </t>
  </si>
  <si>
    <t>Linna arenguks vajaliku maa ostmine</t>
  </si>
  <si>
    <t xml:space="preserve">     Muu majandus</t>
  </si>
  <si>
    <t>Antoniuse õue kompleksi kuuluva hoone (Lutsu 3) rekonstrueerimise projekt</t>
  </si>
  <si>
    <t xml:space="preserve"> Lasteaia rajamine (Kaunase pst 22)</t>
  </si>
  <si>
    <t xml:space="preserve">   Riskirühmade sotsiaalhoolekande 
   asutused</t>
  </si>
  <si>
    <t>Rehabilitatsioonikeskus (Jaamamõisa 38) projekteerimine</t>
  </si>
  <si>
    <t xml:space="preserve">        linnavarade osakond</t>
  </si>
  <si>
    <t xml:space="preserve">    Kutseharidus</t>
  </si>
  <si>
    <t>Õpilaskodu (Kopli 1) projekteerimine ja renoveerimine</t>
  </si>
  <si>
    <t>majandamis-eelarve</t>
  </si>
  <si>
    <t xml:space="preserve">    Haridusministeeriumilt KHK
    õpilaskodu renoveerimiseks</t>
  </si>
  <si>
    <t xml:space="preserve">    Rahandusministeeriumilt KHK
    õpilaskodu renoveerimiseks</t>
  </si>
  <si>
    <t>09222</t>
  </si>
  <si>
    <t>Kutsehariduskeskus</t>
  </si>
  <si>
    <t>sh: toetused põhivara soetuseks</t>
  </si>
  <si>
    <t>Linnakantselei</t>
  </si>
  <si>
    <t>ÜLDISED VALITSUSSEKTORI TEENUSED</t>
  </si>
  <si>
    <t>Infotehnoloogia soetus</t>
  </si>
  <si>
    <t>LINNAKANTSELEI</t>
  </si>
  <si>
    <t>01112</t>
  </si>
  <si>
    <t>3.2</t>
  </si>
  <si>
    <t>AVALIKE SUHETE OSAKOND</t>
  </si>
  <si>
    <t>3.2.1</t>
  </si>
  <si>
    <t>3.2.1.1</t>
  </si>
  <si>
    <t>Osakonna teenistused</t>
  </si>
  <si>
    <t>01600</t>
  </si>
  <si>
    <t>Liikmemaks ja ühistegevuskulud</t>
  </si>
  <si>
    <t>04511</t>
  </si>
  <si>
    <t>Liikluskorraldus</t>
  </si>
  <si>
    <t>ETTEVÕTLUSE OSAKOND</t>
  </si>
  <si>
    <t>Üldmajanduslikud arendusprojektid</t>
  </si>
  <si>
    <t>05400</t>
  </si>
  <si>
    <t>Haljastus</t>
  </si>
  <si>
    <t>06400</t>
  </si>
  <si>
    <t>Tänavavalgustus</t>
  </si>
  <si>
    <t>3.9.1.1</t>
  </si>
  <si>
    <t xml:space="preserve">   sh:  tegevuskulud</t>
  </si>
  <si>
    <t xml:space="preserve">         investeeringud </t>
  </si>
  <si>
    <t>06100</t>
  </si>
  <si>
    <t>Elamumajanduse arendamine</t>
  </si>
  <si>
    <t>Korterite soetamine elanike ümberpaigutamiseks</t>
  </si>
  <si>
    <t>Riskirühmade sotsiaalhoolekande asutused</t>
  </si>
  <si>
    <t>3.10</t>
  </si>
  <si>
    <t>3.10.1</t>
  </si>
  <si>
    <t>Kultuuriüritused (laadad)</t>
  </si>
  <si>
    <t xml:space="preserve">   sh: linnakantselei</t>
  </si>
  <si>
    <t xml:space="preserve">        osakonnad</t>
  </si>
  <si>
    <t>2.2</t>
  </si>
  <si>
    <t>Üldvalitsemise tulud</t>
  </si>
  <si>
    <t>3.3.2</t>
  </si>
  <si>
    <t>3.3.2.1</t>
  </si>
  <si>
    <t>3.5.1.2</t>
  </si>
  <si>
    <t>3.5.1.3</t>
  </si>
  <si>
    <t>3.5.1.4</t>
  </si>
  <si>
    <t>3.6.1.2</t>
  </si>
  <si>
    <t>3.6.1.3</t>
  </si>
  <si>
    <t>3.6.3</t>
  </si>
  <si>
    <t>3.6.3.1</t>
  </si>
  <si>
    <t>3.6.3.2</t>
  </si>
  <si>
    <t>3.7.1.2</t>
  </si>
  <si>
    <t>3.8.2</t>
  </si>
  <si>
    <t>3.8.2.1</t>
  </si>
  <si>
    <t>3.8.3</t>
  </si>
  <si>
    <t>3.8.3.1</t>
  </si>
  <si>
    <t>3.8.4</t>
  </si>
  <si>
    <t>3.8.4.2</t>
  </si>
  <si>
    <t>3.8.5</t>
  </si>
  <si>
    <t>3.8.5.1</t>
  </si>
  <si>
    <t>3.8.6</t>
  </si>
  <si>
    <t>3.8.6.1</t>
  </si>
  <si>
    <t>3.10.1.1</t>
  </si>
  <si>
    <t>Tulud sotsiaalabialasest tegevusest</t>
  </si>
  <si>
    <t>Puuetega isikute hoolekandeasutused</t>
  </si>
  <si>
    <t>3.10.1.2</t>
  </si>
  <si>
    <t>Muu puuetega isikute sotsiaalne kaitse</t>
  </si>
  <si>
    <t>Lastekodud (teenuse ost)</t>
  </si>
  <si>
    <t>Muu perede ja laste sotsiaalne kaitse</t>
  </si>
  <si>
    <t>Muu riskirühmade sotsiaalne kaitse</t>
  </si>
  <si>
    <r>
      <t xml:space="preserve">     </t>
    </r>
    <r>
      <rPr>
        <b/>
        <i/>
        <sz val="11"/>
        <rFont val="Times New Roman"/>
        <family val="1"/>
      </rPr>
      <t>Lasteaiad</t>
    </r>
  </si>
  <si>
    <t>LS Mesipuu (Õpetaja 10) veranda renoveerimine</t>
  </si>
  <si>
    <t>LA Karoline (Kesk 6) uue rühmakomplekti ruumide ehitamine</t>
  </si>
  <si>
    <t xml:space="preserve">     Gümnaasiumid</t>
  </si>
  <si>
    <t>Mart Reiniku Gümnaasium (Vanemuise 35) mööbel</t>
  </si>
  <si>
    <t>koolistaadionite korrastamine</t>
  </si>
  <si>
    <t>Vene Lütseum (Uus 54) renoveerimise II etapp</t>
  </si>
  <si>
    <t xml:space="preserve">     Kruusakattega tänavate asfalteerimine</t>
  </si>
  <si>
    <t xml:space="preserve">     Ülekatted</t>
  </si>
  <si>
    <t xml:space="preserve">     Kõnni- ja jalgrattateed</t>
  </si>
  <si>
    <t xml:space="preserve">     Uuselamurajoonide infrastruktuuri arendus</t>
  </si>
  <si>
    <t xml:space="preserve">     Projekteerimine</t>
  </si>
  <si>
    <t xml:space="preserve">  Jäätmemajanduse projektide arendamine</t>
  </si>
  <si>
    <t>Lasteaed (Kummeli 5) projekteerimine</t>
  </si>
  <si>
    <t xml:space="preserve">   sh: ettevõtluse osakond</t>
  </si>
  <si>
    <t xml:space="preserve">        linnamajanduse osakond</t>
  </si>
  <si>
    <t xml:space="preserve">        kultuuriosakond</t>
  </si>
  <si>
    <t>3.10.1.3</t>
  </si>
  <si>
    <t>3.10.1.4</t>
  </si>
  <si>
    <t>3.10.1.5</t>
  </si>
  <si>
    <t>3.10.1.6</t>
  </si>
  <si>
    <t>3.10.1.7</t>
  </si>
  <si>
    <t>Muud laste hoolekandeasutused (Turvakodu ja laste päevakeskuse teenuse ost))</t>
  </si>
  <si>
    <t>3.10.1.8</t>
  </si>
  <si>
    <t>3.10.1.9</t>
  </si>
  <si>
    <t>Üür ja rent</t>
  </si>
  <si>
    <t>1.2.1.4</t>
  </si>
  <si>
    <t xml:space="preserve">     tulud sotsiaalabialasest tegevusest</t>
  </si>
  <si>
    <t>1.2.1.5</t>
  </si>
  <si>
    <t xml:space="preserve">     üldvalitsemise tulud</t>
  </si>
  <si>
    <t xml:space="preserve">    Majandus- ja kommunikatsiooniministee-
    riumilt linnaliste piirkondade arendamise 
    meede</t>
  </si>
  <si>
    <t>Majandus- ja kommunikatsiooniministee-
    riumilt bussiliinide dotatsiooniks</t>
  </si>
  <si>
    <t>3.4.1.2</t>
  </si>
  <si>
    <t>3.4.1.3</t>
  </si>
  <si>
    <t>3.4.1.4</t>
  </si>
  <si>
    <t>3.4.1.5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</si>
</sst>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</numFmts>
  <fonts count="16">
    <font>
      <sz val="10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9"/>
      <name val="Arial"/>
      <family val="2"/>
    </font>
    <font>
      <b/>
      <sz val="11.5"/>
      <name val="Times New Roman"/>
      <family val="1"/>
    </font>
    <font>
      <b/>
      <i/>
      <sz val="11"/>
      <name val="Times New Roman"/>
      <family val="1"/>
    </font>
    <font>
      <sz val="8"/>
      <color indexed="5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173" fontId="4" fillId="0" borderId="2" xfId="0" applyNumberFormat="1" applyFont="1" applyBorder="1" applyAlignment="1">
      <alignment wrapText="1"/>
    </xf>
    <xf numFmtId="173" fontId="4" fillId="0" borderId="2" xfId="0" applyNumberFormat="1" applyFont="1" applyBorder="1" applyAlignment="1">
      <alignment/>
    </xf>
    <xf numFmtId="16" fontId="2" fillId="0" borderId="3" xfId="0" applyNumberFormat="1" applyFont="1" applyBorder="1" applyAlignment="1" quotePrefix="1">
      <alignment/>
    </xf>
    <xf numFmtId="0" fontId="3" fillId="0" borderId="3" xfId="0" applyFont="1" applyBorder="1" applyAlignment="1">
      <alignment/>
    </xf>
    <xf numFmtId="173" fontId="4" fillId="0" borderId="3" xfId="0" applyNumberFormat="1" applyFont="1" applyBorder="1" applyAlignment="1">
      <alignment/>
    </xf>
    <xf numFmtId="0" fontId="5" fillId="0" borderId="3" xfId="0" applyFont="1" applyBorder="1" applyAlignment="1" quotePrefix="1">
      <alignment/>
    </xf>
    <xf numFmtId="0" fontId="6" fillId="0" borderId="3" xfId="0" applyFont="1" applyBorder="1" applyAlignment="1">
      <alignment/>
    </xf>
    <xf numFmtId="173" fontId="0" fillId="0" borderId="3" xfId="0" applyNumberFormat="1" applyFont="1" applyBorder="1" applyAlignment="1">
      <alignment/>
    </xf>
    <xf numFmtId="0" fontId="2" fillId="0" borderId="3" xfId="0" applyFont="1" applyBorder="1" applyAlignment="1" quotePrefix="1">
      <alignment/>
    </xf>
    <xf numFmtId="0" fontId="7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 quotePrefix="1">
      <alignment horizontal="left"/>
    </xf>
    <xf numFmtId="3" fontId="0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5" fillId="0" borderId="4" xfId="0" applyFont="1" applyBorder="1" applyAlignment="1">
      <alignment horizontal="left"/>
    </xf>
    <xf numFmtId="173" fontId="4" fillId="0" borderId="2" xfId="0" applyNumberFormat="1" applyFont="1" applyBorder="1" applyAlignment="1">
      <alignment horizontal="right" wrapText="1"/>
    </xf>
    <xf numFmtId="173" fontId="4" fillId="0" borderId="2" xfId="0" applyNumberFormat="1" applyFont="1" applyBorder="1" applyAlignment="1">
      <alignment horizontal="right"/>
    </xf>
    <xf numFmtId="0" fontId="0" fillId="0" borderId="0" xfId="0" applyAlignment="1">
      <alignment wrapText="1"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right"/>
    </xf>
    <xf numFmtId="173" fontId="0" fillId="0" borderId="0" xfId="0" applyNumberFormat="1" applyAlignment="1">
      <alignment horizontal="left"/>
    </xf>
    <xf numFmtId="173" fontId="6" fillId="0" borderId="5" xfId="0" applyNumberFormat="1" applyFont="1" applyFill="1" applyBorder="1" applyAlignment="1">
      <alignment horizontal="center" vertical="center" wrapText="1"/>
    </xf>
    <xf numFmtId="173" fontId="6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wrapText="1"/>
    </xf>
    <xf numFmtId="173" fontId="2" fillId="0" borderId="8" xfId="0" applyNumberFormat="1" applyFont="1" applyFill="1" applyBorder="1" applyAlignment="1">
      <alignment horizontal="right" wrapText="1"/>
    </xf>
    <xf numFmtId="0" fontId="6" fillId="0" borderId="9" xfId="0" applyFont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173" fontId="4" fillId="0" borderId="11" xfId="0" applyNumberFormat="1" applyFont="1" applyFill="1" applyBorder="1" applyAlignment="1">
      <alignment horizontal="right" wrapText="1"/>
    </xf>
    <xf numFmtId="0" fontId="4" fillId="0" borderId="12" xfId="0" applyFont="1" applyBorder="1" applyAlignment="1">
      <alignment horizontal="center" wrapText="1"/>
    </xf>
    <xf numFmtId="0" fontId="3" fillId="2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173" fontId="2" fillId="2" borderId="3" xfId="0" applyNumberFormat="1" applyFont="1" applyFill="1" applyBorder="1" applyAlignment="1">
      <alignment horizontal="right" wrapText="1"/>
    </xf>
    <xf numFmtId="49" fontId="3" fillId="0" borderId="13" xfId="0" applyNumberFormat="1" applyFont="1" applyBorder="1" applyAlignment="1">
      <alignment wrapText="1"/>
    </xf>
    <xf numFmtId="49" fontId="10" fillId="0" borderId="13" xfId="0" applyNumberFormat="1" applyFont="1" applyBorder="1" applyAlignment="1">
      <alignment wrapText="1"/>
    </xf>
    <xf numFmtId="49" fontId="6" fillId="0" borderId="13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9" fontId="10" fillId="0" borderId="13" xfId="0" applyNumberFormat="1" applyFont="1" applyFill="1" applyBorder="1" applyAlignment="1">
      <alignment wrapText="1"/>
    </xf>
    <xf numFmtId="49" fontId="3" fillId="2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173" fontId="2" fillId="2" borderId="3" xfId="0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173" fontId="12" fillId="0" borderId="0" xfId="0" applyNumberFormat="1" applyFont="1" applyAlignment="1">
      <alignment/>
    </xf>
    <xf numFmtId="14" fontId="5" fillId="0" borderId="3" xfId="0" applyNumberFormat="1" applyFont="1" applyBorder="1" applyAlignment="1" quotePrefix="1">
      <alignment/>
    </xf>
    <xf numFmtId="0" fontId="6" fillId="0" borderId="3" xfId="0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14" fontId="8" fillId="0" borderId="3" xfId="0" applyNumberFormat="1" applyFont="1" applyBorder="1" applyAlignment="1" quotePrefix="1">
      <alignment/>
    </xf>
    <xf numFmtId="173" fontId="13" fillId="0" borderId="3" xfId="0" applyNumberFormat="1" applyFont="1" applyBorder="1" applyAlignment="1">
      <alignment/>
    </xf>
    <xf numFmtId="0" fontId="8" fillId="0" borderId="3" xfId="0" applyFont="1" applyBorder="1" applyAlignment="1" quotePrefix="1">
      <alignment/>
    </xf>
    <xf numFmtId="0" fontId="6" fillId="0" borderId="9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173" fontId="5" fillId="0" borderId="10" xfId="0" applyNumberFormat="1" applyFont="1" applyFill="1" applyBorder="1" applyAlignment="1">
      <alignment horizontal="right"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5" fillId="0" borderId="3" xfId="0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0" fontId="2" fillId="0" borderId="3" xfId="0" applyFont="1" applyBorder="1" applyAlignment="1">
      <alignment horizontal="right"/>
    </xf>
    <xf numFmtId="0" fontId="8" fillId="0" borderId="3" xfId="0" applyFont="1" applyBorder="1" applyAlignment="1" quotePrefix="1">
      <alignment horizontal="right"/>
    </xf>
    <xf numFmtId="0" fontId="8" fillId="0" borderId="3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173" fontId="5" fillId="0" borderId="2" xfId="0" applyNumberFormat="1" applyFont="1" applyBorder="1" applyAlignment="1">
      <alignment/>
    </xf>
    <xf numFmtId="173" fontId="5" fillId="0" borderId="4" xfId="0" applyNumberFormat="1" applyFont="1" applyBorder="1" applyAlignment="1">
      <alignment/>
    </xf>
    <xf numFmtId="173" fontId="5" fillId="0" borderId="3" xfId="0" applyNumberFormat="1" applyFont="1" applyBorder="1" applyAlignment="1">
      <alignment/>
    </xf>
    <xf numFmtId="173" fontId="2" fillId="0" borderId="3" xfId="0" applyNumberFormat="1" applyFont="1" applyBorder="1" applyAlignment="1">
      <alignment/>
    </xf>
    <xf numFmtId="173" fontId="8" fillId="0" borderId="3" xfId="0" applyNumberFormat="1" applyFont="1" applyBorder="1" applyAlignment="1">
      <alignment/>
    </xf>
    <xf numFmtId="173" fontId="5" fillId="0" borderId="3" xfId="0" applyNumberFormat="1" applyFont="1" applyBorder="1" applyAlignment="1">
      <alignment horizontal="right"/>
    </xf>
    <xf numFmtId="173" fontId="4" fillId="0" borderId="4" xfId="0" applyNumberFormat="1" applyFont="1" applyBorder="1" applyAlignment="1">
      <alignment horizontal="right" wrapText="1"/>
    </xf>
    <xf numFmtId="173" fontId="4" fillId="0" borderId="4" xfId="0" applyNumberFormat="1" applyFont="1" applyBorder="1" applyAlignment="1">
      <alignment horizontal="right"/>
    </xf>
    <xf numFmtId="173" fontId="0" fillId="0" borderId="4" xfId="0" applyNumberFormat="1" applyFont="1" applyBorder="1" applyAlignment="1">
      <alignment horizontal="right" wrapText="1"/>
    </xf>
    <xf numFmtId="173" fontId="0" fillId="0" borderId="4" xfId="0" applyNumberFormat="1" applyFont="1" applyBorder="1" applyAlignment="1">
      <alignment horizontal="right"/>
    </xf>
    <xf numFmtId="0" fontId="5" fillId="0" borderId="4" xfId="0" applyFont="1" applyBorder="1" applyAlignment="1" quotePrefix="1">
      <alignment horizontal="left"/>
    </xf>
    <xf numFmtId="0" fontId="6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/>
    </xf>
    <xf numFmtId="173" fontId="2" fillId="0" borderId="14" xfId="0" applyNumberFormat="1" applyFont="1" applyFill="1" applyBorder="1" applyAlignment="1">
      <alignment horizontal="right" wrapText="1"/>
    </xf>
    <xf numFmtId="173" fontId="2" fillId="2" borderId="3" xfId="0" applyNumberFormat="1" applyFont="1" applyFill="1" applyBorder="1" applyAlignment="1">
      <alignment horizontal="right" vertical="center" wrapText="1"/>
    </xf>
    <xf numFmtId="173" fontId="2" fillId="0" borderId="3" xfId="0" applyNumberFormat="1" applyFont="1" applyFill="1" applyBorder="1" applyAlignment="1">
      <alignment horizontal="right" vertical="center" wrapText="1"/>
    </xf>
    <xf numFmtId="173" fontId="2" fillId="0" borderId="3" xfId="0" applyNumberFormat="1" applyFont="1" applyBorder="1" applyAlignment="1">
      <alignment horizontal="right" vertical="center" wrapText="1"/>
    </xf>
    <xf numFmtId="173" fontId="2" fillId="0" borderId="3" xfId="0" applyNumberFormat="1" applyFont="1" applyFill="1" applyBorder="1" applyAlignment="1">
      <alignment horizontal="right" wrapText="1"/>
    </xf>
    <xf numFmtId="173" fontId="5" fillId="0" borderId="3" xfId="0" applyNumberFormat="1" applyFont="1" applyFill="1" applyBorder="1" applyAlignment="1">
      <alignment horizontal="right" vertical="center" wrapText="1"/>
    </xf>
    <xf numFmtId="173" fontId="5" fillId="0" borderId="3" xfId="0" applyNumberFormat="1" applyFont="1" applyFill="1" applyBorder="1" applyAlignment="1">
      <alignment horizontal="right" wrapText="1"/>
    </xf>
    <xf numFmtId="173" fontId="2" fillId="0" borderId="3" xfId="0" applyNumberFormat="1" applyFont="1" applyFill="1" applyBorder="1" applyAlignment="1">
      <alignment horizontal="right"/>
    </xf>
    <xf numFmtId="173" fontId="2" fillId="0" borderId="3" xfId="0" applyNumberFormat="1" applyFont="1" applyBorder="1" applyAlignment="1">
      <alignment horizontal="right"/>
    </xf>
    <xf numFmtId="173" fontId="5" fillId="0" borderId="3" xfId="0" applyNumberFormat="1" applyFont="1" applyFill="1" applyBorder="1" applyAlignment="1">
      <alignment horizontal="right"/>
    </xf>
    <xf numFmtId="173" fontId="14" fillId="0" borderId="3" xfId="0" applyNumberFormat="1" applyFont="1" applyFill="1" applyBorder="1" applyAlignment="1">
      <alignment horizontal="right"/>
    </xf>
    <xf numFmtId="173" fontId="14" fillId="0" borderId="3" xfId="0" applyNumberFormat="1" applyFont="1" applyBorder="1" applyAlignment="1">
      <alignment horizontal="right"/>
    </xf>
    <xf numFmtId="173" fontId="14" fillId="0" borderId="3" xfId="0" applyNumberFormat="1" applyFont="1" applyFill="1" applyBorder="1" applyAlignment="1">
      <alignment horizontal="right" wrapText="1"/>
    </xf>
    <xf numFmtId="0" fontId="6" fillId="0" borderId="15" xfId="0" applyFont="1" applyBorder="1" applyAlignment="1">
      <alignment horizontal="left" wrapText="1"/>
    </xf>
    <xf numFmtId="173" fontId="5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6" fillId="0" borderId="13" xfId="0" applyNumberFormat="1" applyFont="1" applyBorder="1" applyAlignment="1">
      <alignment wrapText="1"/>
    </xf>
    <xf numFmtId="0" fontId="10" fillId="0" borderId="13" xfId="0" applyFont="1" applyBorder="1" applyAlignment="1">
      <alignment horizontal="left" wrapText="1"/>
    </xf>
    <xf numFmtId="173" fontId="14" fillId="0" borderId="3" xfId="0" applyNumberFormat="1" applyFont="1" applyFill="1" applyBorder="1" applyAlignment="1">
      <alignment horizontal="right" vertical="center" wrapText="1"/>
    </xf>
    <xf numFmtId="173" fontId="14" fillId="0" borderId="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wrapText="1"/>
    </xf>
    <xf numFmtId="173" fontId="5" fillId="0" borderId="3" xfId="0" applyNumberFormat="1" applyFont="1" applyBorder="1" applyAlignment="1">
      <alignment horizontal="righ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3" xfId="0" applyFont="1" applyBorder="1" applyAlignment="1" quotePrefix="1">
      <alignment horizontal="right"/>
    </xf>
    <xf numFmtId="0" fontId="3" fillId="0" borderId="4" xfId="0" applyFont="1" applyBorder="1" applyAlignment="1">
      <alignment/>
    </xf>
    <xf numFmtId="0" fontId="6" fillId="0" borderId="4" xfId="0" applyFont="1" applyBorder="1" applyAlignment="1">
      <alignment/>
    </xf>
    <xf numFmtId="173" fontId="5" fillId="0" borderId="3" xfId="0" applyNumberFormat="1" applyFont="1" applyBorder="1" applyAlignment="1">
      <alignment horizontal="right" wrapText="1"/>
    </xf>
    <xf numFmtId="173" fontId="2" fillId="2" borderId="5" xfId="0" applyNumberFormat="1" applyFont="1" applyFill="1" applyBorder="1" applyAlignment="1">
      <alignment horizontal="right" vertical="center" wrapText="1"/>
    </xf>
    <xf numFmtId="173" fontId="2" fillId="0" borderId="5" xfId="0" applyNumberFormat="1" applyFont="1" applyFill="1" applyBorder="1" applyAlignment="1">
      <alignment horizontal="right" vertical="center" wrapText="1"/>
    </xf>
    <xf numFmtId="173" fontId="5" fillId="0" borderId="5" xfId="0" applyNumberFormat="1" applyFont="1" applyFill="1" applyBorder="1" applyAlignment="1">
      <alignment horizontal="right" vertical="center" wrapText="1"/>
    </xf>
    <xf numFmtId="173" fontId="5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73" fontId="6" fillId="0" borderId="3" xfId="0" applyNumberFormat="1" applyFont="1" applyFill="1" applyBorder="1" applyAlignment="1">
      <alignment horizontal="center" vertical="center" wrapText="1"/>
    </xf>
    <xf numFmtId="173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3" fontId="6" fillId="0" borderId="13" xfId="0" applyNumberFormat="1" applyFont="1" applyBorder="1" applyAlignment="1">
      <alignment horizontal="center" vertical="center" wrapText="1"/>
    </xf>
    <xf numFmtId="173" fontId="6" fillId="0" borderId="17" xfId="0" applyNumberFormat="1" applyFont="1" applyBorder="1" applyAlignment="1">
      <alignment horizontal="center" vertical="center" wrapText="1"/>
    </xf>
    <xf numFmtId="173" fontId="3" fillId="0" borderId="5" xfId="0" applyNumberFormat="1" applyFont="1" applyBorder="1" applyAlignment="1">
      <alignment horizontal="center" vertical="center" wrapText="1"/>
    </xf>
    <xf numFmtId="173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B19" activeCellId="1" sqref="B28 B19"/>
    </sheetView>
  </sheetViews>
  <sheetFormatPr defaultColWidth="9.140625" defaultRowHeight="12.75"/>
  <cols>
    <col min="1" max="1" width="32.28125" style="0" bestFit="1" customWidth="1"/>
    <col min="2" max="2" width="12.7109375" style="2" customWidth="1"/>
    <col min="3" max="3" width="5.7109375" style="0" customWidth="1"/>
  </cols>
  <sheetData>
    <row r="1" spans="1:2" ht="15.75">
      <c r="A1" s="142" t="s">
        <v>118</v>
      </c>
      <c r="B1" s="142"/>
    </row>
    <row r="2" spans="1:2" ht="15.75">
      <c r="A2" s="143" t="s">
        <v>43</v>
      </c>
      <c r="B2" s="143"/>
    </row>
    <row r="3" spans="1:2" ht="15.75">
      <c r="A3" s="73"/>
      <c r="B3" s="73"/>
    </row>
    <row r="4" ht="12.75">
      <c r="B4" s="22" t="s">
        <v>14</v>
      </c>
    </row>
    <row r="5" spans="1:2" ht="14.25">
      <c r="A5" s="11" t="s">
        <v>119</v>
      </c>
      <c r="B5" s="12">
        <f>SUM(B6:B10)</f>
        <v>-103682</v>
      </c>
    </row>
    <row r="6" spans="1:2" ht="15">
      <c r="A6" s="14" t="s">
        <v>5</v>
      </c>
      <c r="B6" s="15">
        <f>'Lisa 2'!E6</f>
        <v>-385</v>
      </c>
    </row>
    <row r="7" spans="1:2" ht="15">
      <c r="A7" s="14" t="s">
        <v>47</v>
      </c>
      <c r="B7" s="15">
        <f>'Lisa 2'!E9</f>
        <v>1366.0000000000002</v>
      </c>
    </row>
    <row r="8" spans="1:2" ht="15">
      <c r="A8" s="14" t="s">
        <v>8</v>
      </c>
      <c r="B8" s="15">
        <f>'Lisa 2'!E17</f>
        <v>-95713</v>
      </c>
    </row>
    <row r="9" spans="1:2" ht="15">
      <c r="A9" s="14" t="s">
        <v>149</v>
      </c>
      <c r="B9" s="15">
        <f>'Lisa 2'!E25</f>
        <v>-10350</v>
      </c>
    </row>
    <row r="10" spans="1:2" ht="15">
      <c r="A10" s="14" t="s">
        <v>55</v>
      </c>
      <c r="B10" s="15">
        <f>SUM('Lisa 2'!E30)</f>
        <v>1400</v>
      </c>
    </row>
    <row r="11" spans="1:2" ht="15">
      <c r="A11" s="14"/>
      <c r="B11" s="15"/>
    </row>
    <row r="12" spans="1:2" ht="14.25">
      <c r="A12" s="11" t="s">
        <v>120</v>
      </c>
      <c r="B12" s="12">
        <f>SUM(B13:B19)</f>
        <v>3849</v>
      </c>
    </row>
    <row r="13" spans="1:2" ht="15">
      <c r="A13" s="14" t="s">
        <v>69</v>
      </c>
      <c r="B13" s="15">
        <f>'Lisa 4'!F289+'Lisa 4'!F237+'Lisa 4'!F34+'Lisa 4'!F21</f>
        <v>-4550</v>
      </c>
    </row>
    <row r="14" spans="1:2" ht="15">
      <c r="A14" s="14" t="s">
        <v>15</v>
      </c>
      <c r="B14" s="15">
        <f>'Lisa 4'!F47+'Lisa 4'!F159+'Lisa 4'!F166+'Lisa 4'!F224</f>
        <v>1320</v>
      </c>
    </row>
    <row r="15" spans="1:2" ht="15">
      <c r="A15" s="14" t="s">
        <v>19</v>
      </c>
      <c r="B15" s="15">
        <f>'Lisa 4'!F182+'Lisa 4'!F188</f>
        <v>7779</v>
      </c>
    </row>
    <row r="16" spans="1:2" ht="15">
      <c r="A16" s="14" t="s">
        <v>50</v>
      </c>
      <c r="B16" s="15">
        <f>'Lisa 4'!F196+'Lisa 4'!F203</f>
        <v>-850</v>
      </c>
    </row>
    <row r="17" spans="1:2" ht="15">
      <c r="A17" s="14" t="s">
        <v>16</v>
      </c>
      <c r="B17" s="15">
        <f>'Lisa 4'!F55+'Lisa 4'!F107</f>
        <v>710.9</v>
      </c>
    </row>
    <row r="18" spans="1:2" ht="15">
      <c r="A18" s="14" t="s">
        <v>17</v>
      </c>
      <c r="B18" s="15">
        <f>'Lisa 4'!F70+'Lisa 4'!F78+'Lisa 4'!F87</f>
        <v>-321.8999999999998</v>
      </c>
    </row>
    <row r="19" spans="1:2" ht="15">
      <c r="A19" s="14" t="s">
        <v>18</v>
      </c>
      <c r="B19" s="15">
        <f>'Lisa 4'!F294</f>
        <v>-239</v>
      </c>
    </row>
    <row r="20" spans="1:2" ht="15">
      <c r="A20" s="14"/>
      <c r="B20" s="15"/>
    </row>
    <row r="21" spans="1:2" ht="14.25">
      <c r="A21" s="11" t="s">
        <v>121</v>
      </c>
      <c r="B21" s="12">
        <f>SUM(B22:B28)</f>
        <v>-107531</v>
      </c>
    </row>
    <row r="22" spans="1:2" ht="15">
      <c r="A22" s="14" t="s">
        <v>69</v>
      </c>
      <c r="B22" s="15">
        <f>'Lisa 5'!D8</f>
        <v>-200</v>
      </c>
    </row>
    <row r="23" spans="1:2" ht="15">
      <c r="A23" s="14" t="s">
        <v>15</v>
      </c>
      <c r="B23" s="15">
        <f>'Lisa 5'!D9</f>
        <v>-16140</v>
      </c>
    </row>
    <row r="24" spans="1:2" ht="15">
      <c r="A24" s="14" t="s">
        <v>19</v>
      </c>
      <c r="B24" s="15">
        <f>SUM('Lisa 5'!D10)</f>
        <v>-3000</v>
      </c>
    </row>
    <row r="25" spans="1:2" ht="15">
      <c r="A25" s="14" t="s">
        <v>50</v>
      </c>
      <c r="B25" s="15">
        <f>'Lisa 5'!D11</f>
        <v>-1100</v>
      </c>
    </row>
    <row r="26" spans="1:2" ht="15">
      <c r="A26" s="14" t="s">
        <v>16</v>
      </c>
      <c r="B26" s="15">
        <f>SUM('Lisa 5'!D12)</f>
        <v>-40</v>
      </c>
    </row>
    <row r="27" spans="1:2" ht="15">
      <c r="A27" s="14" t="s">
        <v>17</v>
      </c>
      <c r="B27" s="15">
        <f>'Lisa 5'!D13</f>
        <v>-85551</v>
      </c>
    </row>
    <row r="28" spans="1:2" ht="15">
      <c r="A28" s="14" t="s">
        <v>18</v>
      </c>
      <c r="B28" s="15">
        <f>'Lisa 5'!D14</f>
        <v>-1500</v>
      </c>
    </row>
    <row r="29" spans="1:2" ht="15">
      <c r="A29" s="14"/>
      <c r="B29" s="15"/>
    </row>
    <row r="30" spans="1:2" ht="14.25">
      <c r="A30" s="11" t="s">
        <v>20</v>
      </c>
      <c r="B30" s="12">
        <f>B5-B12-B21</f>
        <v>0</v>
      </c>
    </row>
    <row r="31" spans="1:2" ht="15">
      <c r="A31" s="14"/>
      <c r="B31" s="15"/>
    </row>
    <row r="32" spans="1:2" ht="14.25">
      <c r="A32" s="11" t="s">
        <v>21</v>
      </c>
      <c r="B32" s="12">
        <f>SUM(B5)</f>
        <v>-103682</v>
      </c>
    </row>
    <row r="33" ht="12.75">
      <c r="B33" s="25"/>
    </row>
    <row r="34" ht="12.75">
      <c r="B34" s="60"/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1
Tartu Linnavolikogu 6. novembri 2008. a
määruse nr 101 juurde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C17" sqref="C17"/>
    </sheetView>
  </sheetViews>
  <sheetFormatPr defaultColWidth="9.140625" defaultRowHeight="12.75"/>
  <cols>
    <col min="1" max="1" width="6.28125" style="0" bestFit="1" customWidth="1"/>
    <col min="2" max="2" width="36.8515625" style="0" customWidth="1"/>
    <col min="3" max="3" width="12.7109375" style="2" bestFit="1" customWidth="1"/>
    <col min="4" max="4" width="12.7109375" style="2" customWidth="1"/>
    <col min="5" max="5" width="12.57421875" style="2" customWidth="1"/>
    <col min="6" max="6" width="9.140625" style="1" customWidth="1"/>
  </cols>
  <sheetData>
    <row r="1" spans="2:5" ht="15.75">
      <c r="B1" s="142" t="s">
        <v>122</v>
      </c>
      <c r="C1" s="142"/>
      <c r="D1" s="142"/>
      <c r="E1" s="142"/>
    </row>
    <row r="2" spans="2:5" ht="15.75">
      <c r="B2" s="142" t="s">
        <v>0</v>
      </c>
      <c r="C2" s="142"/>
      <c r="D2" s="142"/>
      <c r="E2" s="142"/>
    </row>
    <row r="4" spans="1:5" ht="25.5" customHeight="1">
      <c r="A4" s="3"/>
      <c r="B4" s="3"/>
      <c r="C4" s="4" t="s">
        <v>1</v>
      </c>
      <c r="D4" s="4" t="s">
        <v>215</v>
      </c>
      <c r="E4" s="5" t="s">
        <v>2</v>
      </c>
    </row>
    <row r="5" spans="1:5" ht="14.25">
      <c r="A5" s="6">
        <v>1</v>
      </c>
      <c r="B5" s="63" t="s">
        <v>3</v>
      </c>
      <c r="C5" s="8">
        <f>SUM(C6,C9,C17,C25,C30)</f>
        <v>-54435.6</v>
      </c>
      <c r="D5" s="8">
        <f>SUM(D6,D9,D17,D30)</f>
        <v>-49246.4</v>
      </c>
      <c r="E5" s="9">
        <f>SUM(C5:D5)</f>
        <v>-103682</v>
      </c>
    </row>
    <row r="6" spans="1:5" ht="14.25">
      <c r="A6" s="10" t="s">
        <v>4</v>
      </c>
      <c r="B6" s="64" t="s">
        <v>5</v>
      </c>
      <c r="C6" s="12">
        <f>SUM(C7:C8)</f>
        <v>-385</v>
      </c>
      <c r="D6" s="12"/>
      <c r="E6" s="12">
        <f>SUM(C6:C6)</f>
        <v>-385</v>
      </c>
    </row>
    <row r="7" spans="1:5" ht="15">
      <c r="A7" s="13" t="s">
        <v>13</v>
      </c>
      <c r="B7" s="19" t="s">
        <v>153</v>
      </c>
      <c r="C7" s="15">
        <v>600</v>
      </c>
      <c r="D7" s="15"/>
      <c r="E7" s="15">
        <f>SUM(C7:C7)</f>
        <v>600</v>
      </c>
    </row>
    <row r="8" spans="1:5" ht="15">
      <c r="A8" s="13" t="s">
        <v>148</v>
      </c>
      <c r="B8" s="19" t="s">
        <v>154</v>
      </c>
      <c r="C8" s="15">
        <v>-985</v>
      </c>
      <c r="D8" s="15"/>
      <c r="E8" s="15">
        <f>SUM(C8:C8)</f>
        <v>-985</v>
      </c>
    </row>
    <row r="9" spans="1:5" ht="14.25">
      <c r="A9" s="16" t="s">
        <v>6</v>
      </c>
      <c r="B9" s="65" t="s">
        <v>47</v>
      </c>
      <c r="C9" s="12">
        <f>C10+C16</f>
        <v>1800.4</v>
      </c>
      <c r="D9" s="12">
        <f>D10+D16</f>
        <v>-434.3999999999998</v>
      </c>
      <c r="E9" s="12">
        <f aca="true" t="shared" si="0" ref="E9:E16">SUM(C9:D9)</f>
        <v>1366.0000000000002</v>
      </c>
    </row>
    <row r="10" spans="1:5" ht="15">
      <c r="A10" s="13" t="s">
        <v>7</v>
      </c>
      <c r="B10" s="101" t="s">
        <v>157</v>
      </c>
      <c r="C10" s="15">
        <f>SUM(C11:C15)</f>
        <v>500.4</v>
      </c>
      <c r="D10" s="15">
        <f>SUM(D11:D15)</f>
        <v>-732.6999999999998</v>
      </c>
      <c r="E10" s="15">
        <f t="shared" si="0"/>
        <v>-232.29999999999984</v>
      </c>
    </row>
    <row r="11" spans="1:5" ht="15">
      <c r="A11" s="13" t="s">
        <v>155</v>
      </c>
      <c r="B11" s="19" t="s">
        <v>158</v>
      </c>
      <c r="C11" s="15">
        <v>357</v>
      </c>
      <c r="D11" s="15">
        <f>'Lisa 4'!F66+'Lisa 4'!E83</f>
        <v>-1855.1999999999998</v>
      </c>
      <c r="E11" s="15">
        <f t="shared" si="0"/>
        <v>-1498.1999999999998</v>
      </c>
    </row>
    <row r="12" spans="1:5" ht="15">
      <c r="A12" s="13" t="s">
        <v>156</v>
      </c>
      <c r="B12" s="19" t="s">
        <v>159</v>
      </c>
      <c r="C12" s="15">
        <v>143.4</v>
      </c>
      <c r="D12" s="15">
        <f>'Lisa 4'!E126+'Lisa 4'!E134+'Lisa 4'!E52</f>
        <v>445</v>
      </c>
      <c r="E12" s="15">
        <f t="shared" si="0"/>
        <v>588.4</v>
      </c>
    </row>
    <row r="13" spans="1:5" ht="15">
      <c r="A13" s="13" t="s">
        <v>161</v>
      </c>
      <c r="B13" s="19" t="s">
        <v>162</v>
      </c>
      <c r="C13" s="15"/>
      <c r="D13" s="15">
        <f>'Lisa 4'!E118</f>
        <v>90.5</v>
      </c>
      <c r="E13" s="15">
        <f t="shared" si="0"/>
        <v>90.5</v>
      </c>
    </row>
    <row r="14" spans="1:5" ht="15">
      <c r="A14" s="13" t="s">
        <v>310</v>
      </c>
      <c r="B14" s="19" t="s">
        <v>311</v>
      </c>
      <c r="C14" s="15"/>
      <c r="D14" s="15">
        <f>'Lisa 4'!E348+'Lisa 4'!E333+'Lisa 4'!E319</f>
        <v>487</v>
      </c>
      <c r="E14" s="15">
        <f t="shared" si="0"/>
        <v>487</v>
      </c>
    </row>
    <row r="15" spans="1:5" ht="15">
      <c r="A15" s="13" t="s">
        <v>312</v>
      </c>
      <c r="B15" s="19" t="s">
        <v>313</v>
      </c>
      <c r="C15" s="15"/>
      <c r="D15" s="15">
        <f>'Lisa 4'!E44</f>
        <v>100</v>
      </c>
      <c r="E15" s="15">
        <f t="shared" si="0"/>
        <v>100</v>
      </c>
    </row>
    <row r="16" spans="1:5" ht="15">
      <c r="A16" s="61" t="s">
        <v>146</v>
      </c>
      <c r="B16" s="19" t="s">
        <v>160</v>
      </c>
      <c r="C16" s="15">
        <f>1100+200</f>
        <v>1300</v>
      </c>
      <c r="D16" s="15">
        <f>'Lisa 4'!E312+'Lisa 4'!E127+'Lisa 4'!E119+'Lisa 4'!E84+'Lisa 4'!E75+'Lisa 4'!E67</f>
        <v>298.3</v>
      </c>
      <c r="E16" s="15">
        <f t="shared" si="0"/>
        <v>1598.3</v>
      </c>
    </row>
    <row r="17" spans="1:5" ht="14.25">
      <c r="A17" s="16" t="s">
        <v>46</v>
      </c>
      <c r="B17" s="64" t="s">
        <v>8</v>
      </c>
      <c r="C17" s="12">
        <f>C18+C23</f>
        <v>-46901</v>
      </c>
      <c r="D17" s="12">
        <f>D18+D23</f>
        <v>-48812</v>
      </c>
      <c r="E17" s="12">
        <f>SUM(C17:D17)</f>
        <v>-95713</v>
      </c>
    </row>
    <row r="18" spans="1:5" ht="15">
      <c r="A18" s="68" t="s">
        <v>48</v>
      </c>
      <c r="B18" s="17" t="s">
        <v>9</v>
      </c>
      <c r="C18" s="67">
        <f>SUM(C19:C22)</f>
        <v>-40401</v>
      </c>
      <c r="D18" s="67">
        <f>SUM(D19:D22)</f>
        <v>-48812</v>
      </c>
      <c r="E18" s="67">
        <f>SUM(C18:D18)</f>
        <v>-89213</v>
      </c>
    </row>
    <row r="19" spans="1:5" ht="30">
      <c r="A19" s="68"/>
      <c r="B19" s="62" t="s">
        <v>216</v>
      </c>
      <c r="C19" s="15"/>
      <c r="D19" s="15">
        <v>-48812</v>
      </c>
      <c r="E19" s="15">
        <f aca="true" t="shared" si="1" ref="E19:E24">SUM(C19:D19)</f>
        <v>-48812</v>
      </c>
    </row>
    <row r="20" spans="1:5" ht="30">
      <c r="A20" s="68"/>
      <c r="B20" s="62" t="s">
        <v>217</v>
      </c>
      <c r="C20" s="15">
        <v>-18951</v>
      </c>
      <c r="D20" s="15"/>
      <c r="E20" s="15">
        <f t="shared" si="1"/>
        <v>-18951</v>
      </c>
    </row>
    <row r="21" spans="1:5" ht="42.75" customHeight="1">
      <c r="A21" s="13"/>
      <c r="B21" s="62" t="s">
        <v>314</v>
      </c>
      <c r="C21" s="15">
        <v>-6450</v>
      </c>
      <c r="D21" s="15"/>
      <c r="E21" s="15">
        <f t="shared" si="1"/>
        <v>-6450</v>
      </c>
    </row>
    <row r="22" spans="1:5" ht="30">
      <c r="A22" s="13"/>
      <c r="B22" s="62" t="s">
        <v>163</v>
      </c>
      <c r="C22" s="15">
        <v>-15000</v>
      </c>
      <c r="D22" s="15"/>
      <c r="E22" s="15">
        <f t="shared" si="1"/>
        <v>-15000</v>
      </c>
    </row>
    <row r="23" spans="1:5" ht="15">
      <c r="A23" s="66" t="s">
        <v>51</v>
      </c>
      <c r="B23" s="17" t="s">
        <v>45</v>
      </c>
      <c r="C23" s="67">
        <f>SUM(C24:C24)</f>
        <v>-6500</v>
      </c>
      <c r="D23" s="67"/>
      <c r="E23" s="67">
        <f t="shared" si="1"/>
        <v>-6500</v>
      </c>
    </row>
    <row r="24" spans="1:5" ht="30">
      <c r="A24" s="61"/>
      <c r="B24" s="62" t="s">
        <v>315</v>
      </c>
      <c r="C24" s="15">
        <v>-6500</v>
      </c>
      <c r="D24" s="15"/>
      <c r="E24" s="15">
        <f t="shared" si="1"/>
        <v>-6500</v>
      </c>
    </row>
    <row r="25" spans="1:5" ht="14.25">
      <c r="A25" s="16" t="s">
        <v>54</v>
      </c>
      <c r="B25" s="65" t="s">
        <v>149</v>
      </c>
      <c r="C25" s="12">
        <f>SUM(C26:C29)</f>
        <v>-10350</v>
      </c>
      <c r="D25" s="12">
        <f>SUM(D26:D29)</f>
        <v>0</v>
      </c>
      <c r="E25" s="12">
        <f aca="true" t="shared" si="2" ref="E25:E32">SUM(C25:D25)</f>
        <v>-10350</v>
      </c>
    </row>
    <row r="26" spans="1:5" ht="15">
      <c r="A26" s="13" t="s">
        <v>56</v>
      </c>
      <c r="B26" s="19" t="s">
        <v>168</v>
      </c>
      <c r="C26" s="15">
        <v>400</v>
      </c>
      <c r="D26" s="15"/>
      <c r="E26" s="15">
        <f t="shared" si="2"/>
        <v>400</v>
      </c>
    </row>
    <row r="27" spans="1:5" ht="15">
      <c r="A27" s="13" t="s">
        <v>152</v>
      </c>
      <c r="B27" s="19" t="s">
        <v>169</v>
      </c>
      <c r="C27" s="15">
        <v>250</v>
      </c>
      <c r="D27" s="15"/>
      <c r="E27" s="15">
        <f t="shared" si="2"/>
        <v>250</v>
      </c>
    </row>
    <row r="28" spans="1:5" ht="15">
      <c r="A28" s="13" t="s">
        <v>164</v>
      </c>
      <c r="B28" s="19" t="s">
        <v>170</v>
      </c>
      <c r="C28" s="15">
        <v>-10000</v>
      </c>
      <c r="D28" s="15"/>
      <c r="E28" s="15">
        <f t="shared" si="2"/>
        <v>-10000</v>
      </c>
    </row>
    <row r="29" spans="1:5" ht="15">
      <c r="A29" s="13" t="s">
        <v>201</v>
      </c>
      <c r="B29" s="19" t="s">
        <v>202</v>
      </c>
      <c r="C29" s="15">
        <v>-1000</v>
      </c>
      <c r="D29" s="15"/>
      <c r="E29" s="15">
        <f t="shared" si="2"/>
        <v>-1000</v>
      </c>
    </row>
    <row r="30" spans="1:5" ht="14.25">
      <c r="A30" s="16" t="s">
        <v>150</v>
      </c>
      <c r="B30" s="65" t="s">
        <v>55</v>
      </c>
      <c r="C30" s="12">
        <f>SUM(C31:C32)</f>
        <v>1400</v>
      </c>
      <c r="D30" s="12">
        <f>SUM(D31)</f>
        <v>0</v>
      </c>
      <c r="E30" s="12">
        <f t="shared" si="2"/>
        <v>1400</v>
      </c>
    </row>
    <row r="31" spans="1:5" ht="15">
      <c r="A31" s="13" t="s">
        <v>151</v>
      </c>
      <c r="B31" s="19" t="s">
        <v>167</v>
      </c>
      <c r="C31" s="15">
        <v>1900</v>
      </c>
      <c r="D31" s="15"/>
      <c r="E31" s="15">
        <f t="shared" si="2"/>
        <v>1900</v>
      </c>
    </row>
    <row r="32" spans="1:5" ht="15">
      <c r="A32" s="13" t="s">
        <v>165</v>
      </c>
      <c r="B32" s="19" t="s">
        <v>166</v>
      </c>
      <c r="C32" s="15">
        <v>-500</v>
      </c>
      <c r="D32" s="15"/>
      <c r="E32" s="15">
        <f t="shared" si="2"/>
        <v>-500</v>
      </c>
    </row>
    <row r="33" spans="1:5" ht="17.25" customHeight="1">
      <c r="A33" s="18"/>
      <c r="B33" s="64" t="s">
        <v>12</v>
      </c>
      <c r="C33" s="12">
        <f>C5</f>
        <v>-54435.6</v>
      </c>
      <c r="D33" s="12">
        <f>D5</f>
        <v>-49246.4</v>
      </c>
      <c r="E33" s="12">
        <f>SUM(C33:D33)</f>
        <v>-103682</v>
      </c>
    </row>
    <row r="34" ht="12.75">
      <c r="B34" s="30"/>
    </row>
  </sheetData>
  <mergeCells count="2">
    <mergeCell ref="B1:E1"/>
    <mergeCell ref="B2:E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2
Tartu Linnavolikogu 
6. novembri 2008. a määruse
nr 101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showZeros="0" workbookViewId="0" topLeftCell="B1">
      <selection activeCell="F18" sqref="F18"/>
    </sheetView>
  </sheetViews>
  <sheetFormatPr defaultColWidth="9.140625" defaultRowHeight="12.75"/>
  <cols>
    <col min="1" max="1" width="6.00390625" style="20" bestFit="1" customWidth="1"/>
    <col min="2" max="2" width="42.57421875" style="0" customWidth="1"/>
    <col min="3" max="3" width="12.7109375" style="2" bestFit="1" customWidth="1"/>
    <col min="4" max="5" width="12.7109375" style="2" customWidth="1"/>
    <col min="6" max="6" width="37.00390625" style="0" customWidth="1"/>
  </cols>
  <sheetData>
    <row r="1" spans="2:5" ht="15.75">
      <c r="B1" s="142" t="s">
        <v>44</v>
      </c>
      <c r="C1" s="142"/>
      <c r="D1" s="142"/>
      <c r="E1" s="142"/>
    </row>
    <row r="2" spans="2:5" ht="15.75">
      <c r="B2" s="142" t="s">
        <v>142</v>
      </c>
      <c r="C2" s="142"/>
      <c r="D2" s="142"/>
      <c r="E2" s="142"/>
    </row>
    <row r="3" ht="12.75">
      <c r="E3" s="22" t="s">
        <v>14</v>
      </c>
    </row>
    <row r="4" spans="1:5" ht="25.5">
      <c r="A4" s="26"/>
      <c r="B4" s="3"/>
      <c r="C4" s="4" t="s">
        <v>1</v>
      </c>
      <c r="D4" s="4" t="s">
        <v>215</v>
      </c>
      <c r="E4" s="5" t="s">
        <v>2</v>
      </c>
    </row>
    <row r="5" spans="1:6" ht="17.25" customHeight="1">
      <c r="A5" s="27">
        <v>2</v>
      </c>
      <c r="B5" s="7" t="s">
        <v>22</v>
      </c>
      <c r="C5" s="28">
        <f>C6+C9+C14+C16+C19+C23+C26</f>
        <v>-54435.6</v>
      </c>
      <c r="D5" s="28">
        <f>D6+D9+D14+D16+D19+D23+D26</f>
        <v>-49246.4</v>
      </c>
      <c r="E5" s="29">
        <f aca="true" t="shared" si="0" ref="E5:E13">SUM(C5:D5)</f>
        <v>-103682</v>
      </c>
      <c r="F5" s="30"/>
    </row>
    <row r="6" spans="1:6" ht="17.25" customHeight="1">
      <c r="A6" s="98" t="s">
        <v>10</v>
      </c>
      <c r="B6" s="131" t="s">
        <v>69</v>
      </c>
      <c r="C6" s="94">
        <f>SUM(C7:C8)</f>
        <v>-4750</v>
      </c>
      <c r="D6" s="94">
        <f>SUM(D7:D8)</f>
        <v>0</v>
      </c>
      <c r="E6" s="95">
        <f t="shared" si="0"/>
        <v>-4750</v>
      </c>
      <c r="F6" s="30"/>
    </row>
    <row r="7" spans="1:6" ht="17.25" customHeight="1">
      <c r="A7" s="27"/>
      <c r="B7" s="132" t="s">
        <v>251</v>
      </c>
      <c r="C7" s="96">
        <f>SUM('Lisa 4'!D15)</f>
        <v>-500</v>
      </c>
      <c r="D7" s="96">
        <f>SUM('Lisa 4'!E15)</f>
        <v>0</v>
      </c>
      <c r="E7" s="97">
        <f t="shared" si="0"/>
        <v>-500</v>
      </c>
      <c r="F7" s="30"/>
    </row>
    <row r="8" spans="1:6" ht="17.25" customHeight="1">
      <c r="A8" s="27"/>
      <c r="B8" s="132" t="s">
        <v>252</v>
      </c>
      <c r="C8" s="96">
        <f>'Lisa 4'!D28+'Lisa 4'!D231+'Lisa 4'!D283</f>
        <v>-4250</v>
      </c>
      <c r="D8" s="96"/>
      <c r="E8" s="97">
        <f t="shared" si="0"/>
        <v>-4250</v>
      </c>
      <c r="F8" s="30"/>
    </row>
    <row r="9" spans="1:6" ht="17.25" customHeight="1">
      <c r="A9" s="98" t="s">
        <v>253</v>
      </c>
      <c r="B9" s="11" t="s">
        <v>15</v>
      </c>
      <c r="C9" s="94">
        <f>SUM(C10:C13)</f>
        <v>-14920</v>
      </c>
      <c r="D9" s="94">
        <f>SUM(D10:D13)</f>
        <v>100</v>
      </c>
      <c r="E9" s="95">
        <f t="shared" si="0"/>
        <v>-14820</v>
      </c>
      <c r="F9" s="30"/>
    </row>
    <row r="10" spans="1:6" s="120" customFormat="1" ht="17.25" customHeight="1">
      <c r="A10" s="98"/>
      <c r="B10" s="14" t="s">
        <v>298</v>
      </c>
      <c r="C10" s="96">
        <f>'Lisa 4'!D40</f>
        <v>-100</v>
      </c>
      <c r="D10" s="96">
        <f>'Lisa 4'!E40</f>
        <v>100</v>
      </c>
      <c r="E10" s="97">
        <f t="shared" si="0"/>
        <v>0</v>
      </c>
      <c r="F10" s="119"/>
    </row>
    <row r="11" spans="1:6" ht="17.25" customHeight="1">
      <c r="A11" s="27"/>
      <c r="B11" s="14" t="s">
        <v>299</v>
      </c>
      <c r="C11" s="96">
        <f>'Lisa 4'!D145</f>
        <v>-5960</v>
      </c>
      <c r="D11" s="96">
        <f>'Lisa 4'!E145</f>
        <v>0</v>
      </c>
      <c r="E11" s="97">
        <f t="shared" si="0"/>
        <v>-5960</v>
      </c>
      <c r="F11" s="30"/>
    </row>
    <row r="12" spans="1:6" ht="17.25" customHeight="1">
      <c r="A12" s="27"/>
      <c r="B12" s="14" t="s">
        <v>132</v>
      </c>
      <c r="C12" s="96">
        <f>'Lisa 4'!D211</f>
        <v>-8770</v>
      </c>
      <c r="D12" s="96">
        <f>'Lisa 4'!E211</f>
        <v>0</v>
      </c>
      <c r="E12" s="97">
        <f t="shared" si="0"/>
        <v>-8770</v>
      </c>
      <c r="F12" s="30"/>
    </row>
    <row r="13" spans="1:6" ht="17.25" customHeight="1">
      <c r="A13" s="27"/>
      <c r="B13" s="14" t="s">
        <v>212</v>
      </c>
      <c r="C13" s="96">
        <f>'Lisa 4'!D239</f>
        <v>-90</v>
      </c>
      <c r="D13" s="96"/>
      <c r="E13" s="97">
        <f t="shared" si="0"/>
        <v>-90</v>
      </c>
      <c r="F13" s="30"/>
    </row>
    <row r="14" spans="1:6" ht="17.25" customHeight="1">
      <c r="A14" s="24" t="s">
        <v>11</v>
      </c>
      <c r="B14" s="11" t="s">
        <v>19</v>
      </c>
      <c r="C14" s="12">
        <f>SUM(C15)</f>
        <v>4779</v>
      </c>
      <c r="D14" s="12">
        <f>SUM(D15)</f>
        <v>0</v>
      </c>
      <c r="E14" s="12">
        <f>SUM(C14:C14)</f>
        <v>4779</v>
      </c>
      <c r="F14" s="30"/>
    </row>
    <row r="15" spans="1:6" ht="17.25" customHeight="1">
      <c r="A15" s="23"/>
      <c r="B15" s="14" t="s">
        <v>23</v>
      </c>
      <c r="C15" s="15">
        <f>'Lisa 4'!D169</f>
        <v>4779</v>
      </c>
      <c r="D15" s="15">
        <f>'Lisa 4'!E169</f>
        <v>0</v>
      </c>
      <c r="E15" s="15">
        <f>SUM(C15:C15)</f>
        <v>4779</v>
      </c>
      <c r="F15" s="30"/>
    </row>
    <row r="16" spans="1:6" ht="17.25" customHeight="1">
      <c r="A16" s="24" t="s">
        <v>24</v>
      </c>
      <c r="B16" s="100" t="s">
        <v>50</v>
      </c>
      <c r="C16" s="12">
        <f>SUM(C17:C18)</f>
        <v>-1950</v>
      </c>
      <c r="D16" s="12">
        <f>SUM(D17:D18)</f>
        <v>0</v>
      </c>
      <c r="E16" s="12">
        <f aca="true" t="shared" si="1" ref="E16:E21">SUM(C16:D16)</f>
        <v>-1950</v>
      </c>
      <c r="F16" s="30"/>
    </row>
    <row r="17" spans="1:6" ht="17.25" customHeight="1">
      <c r="A17" s="23"/>
      <c r="B17" s="14" t="s">
        <v>23</v>
      </c>
      <c r="C17" s="15">
        <f>'Lisa 4'!D190</f>
        <v>-1200</v>
      </c>
      <c r="D17" s="15">
        <f>'Lisa 4'!E190</f>
        <v>0</v>
      </c>
      <c r="E17" s="15">
        <f t="shared" si="1"/>
        <v>-1200</v>
      </c>
      <c r="F17" s="30"/>
    </row>
    <row r="18" spans="1:6" ht="17.25" customHeight="1">
      <c r="A18" s="23"/>
      <c r="B18" s="14" t="s">
        <v>212</v>
      </c>
      <c r="C18" s="15">
        <f>'Lisa 4'!D247</f>
        <v>-750</v>
      </c>
      <c r="D18" s="15"/>
      <c r="E18" s="15">
        <f t="shared" si="1"/>
        <v>-750</v>
      </c>
      <c r="F18" s="30"/>
    </row>
    <row r="19" spans="1:6" ht="17.25" customHeight="1">
      <c r="A19" s="24" t="s">
        <v>125</v>
      </c>
      <c r="B19" s="11" t="s">
        <v>16</v>
      </c>
      <c r="C19" s="12">
        <f>SUM(C20:C22)</f>
        <v>103.4</v>
      </c>
      <c r="D19" s="12">
        <f>SUM(D20:D22)</f>
        <v>567.5</v>
      </c>
      <c r="E19" s="12">
        <f t="shared" si="1"/>
        <v>670.9</v>
      </c>
      <c r="F19" s="30"/>
    </row>
    <row r="20" spans="1:6" s="139" customFormat="1" ht="17.25" customHeight="1">
      <c r="A20" s="83"/>
      <c r="B20" s="14" t="s">
        <v>298</v>
      </c>
      <c r="C20" s="15">
        <f>'Lisa 4'!D49</f>
        <v>0</v>
      </c>
      <c r="D20" s="15">
        <f>'Lisa 4'!E49</f>
        <v>75</v>
      </c>
      <c r="E20" s="15">
        <f t="shared" si="1"/>
        <v>75</v>
      </c>
      <c r="F20" s="138"/>
    </row>
    <row r="21" spans="1:6" ht="17.25" customHeight="1">
      <c r="A21" s="23"/>
      <c r="B21" s="14" t="s">
        <v>300</v>
      </c>
      <c r="C21" s="15">
        <f>'Lisa 4'!D108</f>
        <v>143.4</v>
      </c>
      <c r="D21" s="15">
        <f>'Lisa 4'!E108</f>
        <v>492.5</v>
      </c>
      <c r="E21" s="15">
        <f t="shared" si="1"/>
        <v>635.9</v>
      </c>
      <c r="F21" s="30"/>
    </row>
    <row r="22" spans="1:6" ht="17.25" customHeight="1">
      <c r="A22" s="23"/>
      <c r="B22" s="99" t="s">
        <v>115</v>
      </c>
      <c r="C22" s="15">
        <f>'Lisa 4'!D255</f>
        <v>-40</v>
      </c>
      <c r="D22" s="15">
        <f>'Lisa 4'!E255</f>
        <v>0</v>
      </c>
      <c r="E22" s="15">
        <f>SUM(C22:C22)</f>
        <v>-40</v>
      </c>
      <c r="F22" s="30"/>
    </row>
    <row r="23" spans="1:6" ht="17.25" customHeight="1">
      <c r="A23" s="24" t="s">
        <v>126</v>
      </c>
      <c r="B23" s="11" t="s">
        <v>17</v>
      </c>
      <c r="C23" s="12">
        <f>SUM(C24:C25)</f>
        <v>-35422</v>
      </c>
      <c r="D23" s="12">
        <f>SUM(D24:D24)</f>
        <v>-50450.9</v>
      </c>
      <c r="E23" s="12">
        <f>SUM(C23:D23)</f>
        <v>-85872.9</v>
      </c>
      <c r="F23" s="30"/>
    </row>
    <row r="24" spans="1:6" ht="17.25" customHeight="1">
      <c r="A24" s="23"/>
      <c r="B24" s="19" t="s">
        <v>25</v>
      </c>
      <c r="C24" s="15">
        <f>'Lisa 4'!D62</f>
        <v>-20602</v>
      </c>
      <c r="D24" s="15">
        <f>'Lisa 4'!E62</f>
        <v>-50450.9</v>
      </c>
      <c r="E24" s="15">
        <f>SUM(C24:D24)</f>
        <v>-71052.9</v>
      </c>
      <c r="F24" s="30"/>
    </row>
    <row r="25" spans="1:6" ht="17.25" customHeight="1">
      <c r="A25" s="23"/>
      <c r="B25" s="101" t="s">
        <v>115</v>
      </c>
      <c r="C25" s="15">
        <f>'Lisa 4'!D263</f>
        <v>-14820</v>
      </c>
      <c r="D25" s="15">
        <f>'Lisa 4'!E263</f>
        <v>0</v>
      </c>
      <c r="E25" s="15">
        <f>SUM(C25:D25)</f>
        <v>-14820</v>
      </c>
      <c r="F25" s="30"/>
    </row>
    <row r="26" spans="1:6" ht="17.25" customHeight="1">
      <c r="A26" s="24" t="s">
        <v>127</v>
      </c>
      <c r="B26" s="64" t="s">
        <v>18</v>
      </c>
      <c r="C26" s="12">
        <f>SUM(C27:C28)</f>
        <v>-2276</v>
      </c>
      <c r="D26" s="12">
        <f>SUM(D27:D28)</f>
        <v>537</v>
      </c>
      <c r="E26" s="12">
        <f>SUM(C26:D26)</f>
        <v>-1739</v>
      </c>
      <c r="F26" s="30"/>
    </row>
    <row r="27" spans="1:6" ht="17.25" customHeight="1">
      <c r="A27" s="24"/>
      <c r="B27" s="19" t="s">
        <v>26</v>
      </c>
      <c r="C27" s="15">
        <f>SUM('Lisa 4'!D295)</f>
        <v>-776</v>
      </c>
      <c r="D27" s="15">
        <f>SUM('Lisa 4'!E295)</f>
        <v>537</v>
      </c>
      <c r="E27" s="15">
        <f>SUM(C27:D27)</f>
        <v>-239</v>
      </c>
      <c r="F27" s="30"/>
    </row>
    <row r="28" spans="1:5" ht="17.25" customHeight="1">
      <c r="A28" s="102"/>
      <c r="B28" s="72" t="s">
        <v>116</v>
      </c>
      <c r="C28" s="103">
        <f>'Lisa 4'!D271</f>
        <v>-1500</v>
      </c>
      <c r="D28" s="103">
        <f>'Lisa 4'!E271</f>
        <v>0</v>
      </c>
      <c r="E28" s="15">
        <f>SUM(C28:C28)</f>
        <v>-1500</v>
      </c>
    </row>
    <row r="29" ht="12.75">
      <c r="B29" s="30"/>
    </row>
  </sheetData>
  <mergeCells count="2">
    <mergeCell ref="B1:E1"/>
    <mergeCell ref="B2:E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3
Tartu Linnavolikogu 
6. novembri 2008. a 
määruse nr 101 juurde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59"/>
  <sheetViews>
    <sheetView showZeros="0" workbookViewId="0" topLeftCell="A1">
      <selection activeCell="F7" sqref="F7:F8"/>
    </sheetView>
  </sheetViews>
  <sheetFormatPr defaultColWidth="9.140625" defaultRowHeight="12.75"/>
  <cols>
    <col min="1" max="1" width="8.28125" style="20" bestFit="1" customWidth="1"/>
    <col min="2" max="2" width="6.57421875" style="21" bestFit="1" customWidth="1"/>
    <col min="3" max="3" width="36.421875" style="30" customWidth="1"/>
    <col min="4" max="4" width="13.421875" style="2" bestFit="1" customWidth="1"/>
    <col min="5" max="5" width="11.57421875" style="2" bestFit="1" customWidth="1"/>
    <col min="6" max="6" width="10.7109375" style="2" bestFit="1" customWidth="1"/>
    <col min="7" max="7" width="11.140625" style="0" bestFit="1" customWidth="1"/>
    <col min="10" max="10" width="8.28125" style="0" customWidth="1"/>
  </cols>
  <sheetData>
    <row r="1" spans="1:6" ht="12.75">
      <c r="A1" s="144" t="s">
        <v>145</v>
      </c>
      <c r="B1" s="144"/>
      <c r="C1" s="144"/>
      <c r="D1" s="144"/>
      <c r="E1" s="144"/>
      <c r="F1" s="144"/>
    </row>
    <row r="2" spans="1:6" ht="12.75">
      <c r="A2" s="144" t="s">
        <v>117</v>
      </c>
      <c r="B2" s="144"/>
      <c r="C2" s="144"/>
      <c r="D2" s="144"/>
      <c r="E2" s="144"/>
      <c r="F2" s="144"/>
    </row>
    <row r="3" ht="12.75">
      <c r="F3" s="22" t="s">
        <v>14</v>
      </c>
    </row>
    <row r="4" spans="1:6" ht="30">
      <c r="A4" s="74" t="s">
        <v>58</v>
      </c>
      <c r="B4" s="75" t="s">
        <v>59</v>
      </c>
      <c r="C4" s="76" t="s">
        <v>60</v>
      </c>
      <c r="D4" s="77" t="s">
        <v>1</v>
      </c>
      <c r="E4" s="77" t="s">
        <v>61</v>
      </c>
      <c r="F4" s="78" t="s">
        <v>2</v>
      </c>
    </row>
    <row r="5" spans="1:6" ht="15">
      <c r="A5" s="79"/>
      <c r="B5" s="80"/>
      <c r="C5" s="81" t="s">
        <v>62</v>
      </c>
      <c r="D5" s="88">
        <f>D11+D25+D37+D58+D105+D141+D207+D227+D280+D292</f>
        <v>-54435.6</v>
      </c>
      <c r="E5" s="88">
        <f>E11+E25+E37+E58+E105+E141+E207+E227+E280+E292</f>
        <v>-49246.4</v>
      </c>
      <c r="F5" s="88">
        <f>SUM(D5:E5)</f>
        <v>-103682</v>
      </c>
    </row>
    <row r="6" spans="1:6" ht="15">
      <c r="A6" s="23"/>
      <c r="B6" s="82"/>
      <c r="C6" s="19" t="s">
        <v>63</v>
      </c>
      <c r="D6" s="89">
        <f>SUM(D7:D8)</f>
        <v>-54435.6</v>
      </c>
      <c r="E6" s="89">
        <f>SUM(E7:E8)</f>
        <v>-49246.4</v>
      </c>
      <c r="F6" s="90">
        <f>SUM(D6:E6)</f>
        <v>-103682</v>
      </c>
    </row>
    <row r="7" spans="1:6" ht="15">
      <c r="A7" s="23"/>
      <c r="B7" s="82"/>
      <c r="C7" s="19" t="s">
        <v>64</v>
      </c>
      <c r="D7" s="118">
        <f>D13+D27+D39+D60+D107+D143+D209+D229+D282+D294</f>
        <v>4283.4</v>
      </c>
      <c r="E7" s="118">
        <f>E13+E27+E39+E60+E107+E143+E209+E229+E282+E294</f>
        <v>-434.39999999999986</v>
      </c>
      <c r="F7" s="90">
        <f>SUM(D7:E7)</f>
        <v>3849</v>
      </c>
    </row>
    <row r="8" spans="1:6" ht="15">
      <c r="A8" s="23"/>
      <c r="B8" s="82"/>
      <c r="C8" s="19" t="s">
        <v>128</v>
      </c>
      <c r="D8" s="90">
        <f>D14+D61+D144+D210+D230</f>
        <v>-58719</v>
      </c>
      <c r="E8" s="90">
        <f>E14+E61+E144+E210+E230</f>
        <v>-48812</v>
      </c>
      <c r="F8" s="90">
        <f>SUM(D8:E8)</f>
        <v>-107531</v>
      </c>
    </row>
    <row r="9" spans="1:6" ht="15">
      <c r="A9" s="23"/>
      <c r="B9" s="82"/>
      <c r="C9" s="19"/>
      <c r="D9" s="90"/>
      <c r="E9" s="90"/>
      <c r="F9" s="90"/>
    </row>
    <row r="10" spans="1:6" ht="14.25">
      <c r="A10" s="24" t="s">
        <v>65</v>
      </c>
      <c r="B10" s="82"/>
      <c r="C10" s="64" t="s">
        <v>224</v>
      </c>
      <c r="D10" s="90"/>
      <c r="E10" s="90"/>
      <c r="F10" s="90"/>
    </row>
    <row r="11" spans="1:6" ht="14.25">
      <c r="A11" s="23"/>
      <c r="B11" s="82"/>
      <c r="C11" s="64" t="s">
        <v>66</v>
      </c>
      <c r="D11" s="91">
        <f>SUM(D17)</f>
        <v>-500</v>
      </c>
      <c r="E11" s="91">
        <f>SUM(E17)</f>
        <v>0</v>
      </c>
      <c r="F11" s="91">
        <f>SUM(F17)</f>
        <v>-500</v>
      </c>
    </row>
    <row r="12" spans="1:6" ht="14.25">
      <c r="A12" s="23"/>
      <c r="B12" s="82"/>
      <c r="C12" s="64" t="s">
        <v>67</v>
      </c>
      <c r="D12" s="91">
        <f>SUM(D13:D14)</f>
        <v>-500</v>
      </c>
      <c r="E12" s="91">
        <f>SUM(E13:E14)</f>
        <v>0</v>
      </c>
      <c r="F12" s="91">
        <f>SUM(F13:F14)</f>
        <v>-500</v>
      </c>
    </row>
    <row r="13" spans="1:6" ht="15">
      <c r="A13" s="23"/>
      <c r="B13" s="82"/>
      <c r="C13" s="19" t="s">
        <v>64</v>
      </c>
      <c r="D13" s="90">
        <f>SUM(D21)</f>
        <v>-300</v>
      </c>
      <c r="E13" s="90"/>
      <c r="F13" s="90">
        <f>SUM(D13:E13)</f>
        <v>-300</v>
      </c>
    </row>
    <row r="14" spans="1:6" ht="15">
      <c r="A14" s="23"/>
      <c r="B14" s="82"/>
      <c r="C14" s="19" t="s">
        <v>73</v>
      </c>
      <c r="D14" s="90">
        <f>SUM(D22)</f>
        <v>-200</v>
      </c>
      <c r="E14" s="90"/>
      <c r="F14" s="90">
        <f>SUM(D14:E14)</f>
        <v>-200</v>
      </c>
    </row>
    <row r="15" spans="1:6" ht="14.25">
      <c r="A15" s="24" t="s">
        <v>68</v>
      </c>
      <c r="B15" s="82"/>
      <c r="C15" s="64" t="s">
        <v>69</v>
      </c>
      <c r="D15" s="91">
        <f>SUM(D20)</f>
        <v>-500</v>
      </c>
      <c r="E15" s="91">
        <f>SUM(E20)</f>
        <v>0</v>
      </c>
      <c r="F15" s="91">
        <f>SUM(D15:E15)</f>
        <v>-500</v>
      </c>
    </row>
    <row r="16" spans="1:6" ht="15">
      <c r="A16" s="24" t="s">
        <v>70</v>
      </c>
      <c r="B16" s="130" t="s">
        <v>225</v>
      </c>
      <c r="C16" s="17" t="s">
        <v>221</v>
      </c>
      <c r="D16" s="90"/>
      <c r="E16" s="90"/>
      <c r="F16" s="90"/>
    </row>
    <row r="17" spans="1:6" ht="14.25">
      <c r="A17" s="23"/>
      <c r="B17" s="82"/>
      <c r="C17" s="64" t="s">
        <v>66</v>
      </c>
      <c r="D17" s="91">
        <f>SUM(D18)</f>
        <v>-500</v>
      </c>
      <c r="E17" s="91">
        <f>SUM(E18)</f>
        <v>0</v>
      </c>
      <c r="F17" s="91">
        <f>SUM(D17:E17)</f>
        <v>-500</v>
      </c>
    </row>
    <row r="18" spans="1:6" ht="15">
      <c r="A18" s="23"/>
      <c r="B18" s="82"/>
      <c r="C18" s="19" t="s">
        <v>71</v>
      </c>
      <c r="D18" s="90">
        <v>-500</v>
      </c>
      <c r="E18" s="90"/>
      <c r="F18" s="90">
        <f>SUM(D18:E18)</f>
        <v>-500</v>
      </c>
    </row>
    <row r="19" spans="1:6" ht="15">
      <c r="A19" s="23"/>
      <c r="B19" s="82"/>
      <c r="C19" s="19"/>
      <c r="D19" s="90"/>
      <c r="E19" s="90"/>
      <c r="F19" s="90"/>
    </row>
    <row r="20" spans="1:6" ht="14.25">
      <c r="A20" s="23"/>
      <c r="B20" s="82"/>
      <c r="C20" s="64" t="s">
        <v>67</v>
      </c>
      <c r="D20" s="91">
        <f>SUM(D21:D22)</f>
        <v>-500</v>
      </c>
      <c r="E20" s="91"/>
      <c r="F20" s="91">
        <f>SUM(D20:E20)</f>
        <v>-500</v>
      </c>
    </row>
    <row r="21" spans="1:6" ht="15">
      <c r="A21" s="23"/>
      <c r="B21" s="82"/>
      <c r="C21" s="19" t="s">
        <v>72</v>
      </c>
      <c r="D21" s="90">
        <v>-300</v>
      </c>
      <c r="E21" s="90"/>
      <c r="F21" s="90">
        <f>SUM(D21:E21)</f>
        <v>-300</v>
      </c>
    </row>
    <row r="22" spans="1:6" ht="15">
      <c r="A22" s="23"/>
      <c r="B22" s="82"/>
      <c r="C22" s="19" t="s">
        <v>74</v>
      </c>
      <c r="D22" s="90">
        <v>-200</v>
      </c>
      <c r="E22" s="90"/>
      <c r="F22" s="90">
        <f>SUM(D22:E22)</f>
        <v>-200</v>
      </c>
    </row>
    <row r="23" spans="1:6" ht="15">
      <c r="A23" s="23"/>
      <c r="B23" s="82"/>
      <c r="C23" s="19"/>
      <c r="D23" s="90"/>
      <c r="E23" s="90"/>
      <c r="F23" s="90"/>
    </row>
    <row r="24" spans="1:6" ht="14.25">
      <c r="A24" s="83" t="s">
        <v>226</v>
      </c>
      <c r="B24" s="84"/>
      <c r="C24" s="64" t="s">
        <v>227</v>
      </c>
      <c r="D24" s="90"/>
      <c r="E24" s="90"/>
      <c r="F24" s="90"/>
    </row>
    <row r="25" spans="1:6" ht="14.25">
      <c r="A25" s="23"/>
      <c r="B25" s="82"/>
      <c r="C25" s="64" t="s">
        <v>66</v>
      </c>
      <c r="D25" s="91">
        <f>SUM(D30)</f>
        <v>-100</v>
      </c>
      <c r="E25" s="91">
        <f>SUM(E30)</f>
        <v>0</v>
      </c>
      <c r="F25" s="91">
        <f>SUM(F30)</f>
        <v>-100</v>
      </c>
    </row>
    <row r="26" spans="1:6" ht="14.25">
      <c r="A26" s="23"/>
      <c r="B26" s="82"/>
      <c r="C26" s="64" t="s">
        <v>67</v>
      </c>
      <c r="D26" s="91">
        <f>SUM(D27:D27)</f>
        <v>-100</v>
      </c>
      <c r="E26" s="91">
        <f>SUM(E27:E27)</f>
        <v>0</v>
      </c>
      <c r="F26" s="91">
        <f>SUM(F27:F27)</f>
        <v>-100</v>
      </c>
    </row>
    <row r="27" spans="1:6" ht="15">
      <c r="A27" s="23"/>
      <c r="B27" s="82"/>
      <c r="C27" s="19" t="s">
        <v>64</v>
      </c>
      <c r="D27" s="90">
        <f>SUM(D34)</f>
        <v>-100</v>
      </c>
      <c r="E27" s="90"/>
      <c r="F27" s="90">
        <f>SUM(D27:E27)</f>
        <v>-100</v>
      </c>
    </row>
    <row r="28" spans="1:6" ht="14.25">
      <c r="A28" s="24" t="s">
        <v>228</v>
      </c>
      <c r="B28" s="82"/>
      <c r="C28" s="64" t="s">
        <v>69</v>
      </c>
      <c r="D28" s="91">
        <f>SUM(D33)</f>
        <v>-100</v>
      </c>
      <c r="E28" s="91">
        <f>SUM(E33)</f>
        <v>0</v>
      </c>
      <c r="F28" s="91">
        <f>SUM(D28:E28)</f>
        <v>-100</v>
      </c>
    </row>
    <row r="29" spans="1:6" ht="15">
      <c r="A29" s="24" t="s">
        <v>229</v>
      </c>
      <c r="B29" s="130" t="s">
        <v>231</v>
      </c>
      <c r="C29" s="17" t="s">
        <v>232</v>
      </c>
      <c r="D29" s="90"/>
      <c r="E29" s="90"/>
      <c r="F29" s="90"/>
    </row>
    <row r="30" spans="1:6" ht="14.25">
      <c r="A30" s="23"/>
      <c r="B30" s="82"/>
      <c r="C30" s="64" t="s">
        <v>66</v>
      </c>
      <c r="D30" s="91">
        <f>SUM(D31)</f>
        <v>-100</v>
      </c>
      <c r="E30" s="91">
        <f>SUM(E31)</f>
        <v>0</v>
      </c>
      <c r="F30" s="91">
        <f>SUM(D30:E30)</f>
        <v>-100</v>
      </c>
    </row>
    <row r="31" spans="1:6" ht="15">
      <c r="A31" s="23"/>
      <c r="B31" s="82"/>
      <c r="C31" s="19" t="s">
        <v>71</v>
      </c>
      <c r="D31" s="90">
        <v>-100</v>
      </c>
      <c r="E31" s="90"/>
      <c r="F31" s="90">
        <f>SUM(D31:E31)</f>
        <v>-100</v>
      </c>
    </row>
    <row r="32" spans="1:6" ht="15">
      <c r="A32" s="23"/>
      <c r="B32" s="82"/>
      <c r="C32" s="19"/>
      <c r="D32" s="90"/>
      <c r="E32" s="90"/>
      <c r="F32" s="90"/>
    </row>
    <row r="33" spans="1:6" ht="14.25">
      <c r="A33" s="23"/>
      <c r="B33" s="82"/>
      <c r="C33" s="64" t="s">
        <v>67</v>
      </c>
      <c r="D33" s="91">
        <f>SUM(D34:D34)</f>
        <v>-100</v>
      </c>
      <c r="E33" s="91"/>
      <c r="F33" s="91">
        <f>SUM(D33:E33)</f>
        <v>-100</v>
      </c>
    </row>
    <row r="34" spans="1:6" ht="15">
      <c r="A34" s="23"/>
      <c r="B34" s="82"/>
      <c r="C34" s="19" t="s">
        <v>72</v>
      </c>
      <c r="D34" s="90">
        <v>-100</v>
      </c>
      <c r="E34" s="90"/>
      <c r="F34" s="90">
        <f>SUM(D34:E34)</f>
        <v>-100</v>
      </c>
    </row>
    <row r="35" spans="1:6" ht="15">
      <c r="A35" s="23"/>
      <c r="B35" s="82"/>
      <c r="C35" s="19"/>
      <c r="D35" s="90"/>
      <c r="E35" s="90"/>
      <c r="F35" s="90"/>
    </row>
    <row r="36" spans="1:6" ht="14.25">
      <c r="A36" s="83" t="s">
        <v>103</v>
      </c>
      <c r="B36" s="84"/>
      <c r="C36" s="64" t="s">
        <v>235</v>
      </c>
      <c r="D36" s="90"/>
      <c r="E36" s="90"/>
      <c r="F36" s="90"/>
    </row>
    <row r="37" spans="1:6" ht="14.25">
      <c r="A37" s="23"/>
      <c r="B37" s="82"/>
      <c r="C37" s="64" t="s">
        <v>66</v>
      </c>
      <c r="D37" s="91">
        <f>SUM(D42,D51)</f>
        <v>-100</v>
      </c>
      <c r="E37" s="91">
        <f>SUM(E42,E51)</f>
        <v>175</v>
      </c>
      <c r="F37" s="91">
        <f>SUM(F38:F38)</f>
        <v>75</v>
      </c>
    </row>
    <row r="38" spans="1:6" ht="14.25">
      <c r="A38" s="23"/>
      <c r="B38" s="82"/>
      <c r="C38" s="64" t="s">
        <v>67</v>
      </c>
      <c r="D38" s="91">
        <f>SUM(D39:D39)</f>
        <v>-100</v>
      </c>
      <c r="E38" s="91">
        <f>SUM(E39:E39)</f>
        <v>175</v>
      </c>
      <c r="F38" s="91">
        <f>SUM(F39:F39)</f>
        <v>75</v>
      </c>
    </row>
    <row r="39" spans="1:6" ht="15">
      <c r="A39" s="23"/>
      <c r="B39" s="82"/>
      <c r="C39" s="19" t="s">
        <v>64</v>
      </c>
      <c r="D39" s="90">
        <f>SUM(D47,D55)</f>
        <v>-100</v>
      </c>
      <c r="E39" s="90">
        <f>SUM(E47,E55)</f>
        <v>175</v>
      </c>
      <c r="F39" s="90">
        <f>SUM(D39:E39)</f>
        <v>75</v>
      </c>
    </row>
    <row r="40" spans="1:6" ht="14.25">
      <c r="A40" s="24" t="s">
        <v>104</v>
      </c>
      <c r="B40" s="82"/>
      <c r="C40" s="64" t="s">
        <v>15</v>
      </c>
      <c r="D40" s="91">
        <f>SUM(D46,D54)</f>
        <v>-100</v>
      </c>
      <c r="E40" s="91">
        <f>SUM(E46)</f>
        <v>100</v>
      </c>
      <c r="F40" s="91">
        <f>SUM(D40:E40)</f>
        <v>0</v>
      </c>
    </row>
    <row r="41" spans="1:6" ht="15">
      <c r="A41" s="24" t="s">
        <v>105</v>
      </c>
      <c r="B41" s="130" t="s">
        <v>130</v>
      </c>
      <c r="C41" s="17" t="s">
        <v>236</v>
      </c>
      <c r="D41" s="90"/>
      <c r="E41" s="90"/>
      <c r="F41" s="90"/>
    </row>
    <row r="42" spans="1:6" ht="14.25">
      <c r="A42" s="23"/>
      <c r="B42" s="82"/>
      <c r="C42" s="64" t="s">
        <v>66</v>
      </c>
      <c r="D42" s="91">
        <f>SUM(D43:D44)</f>
        <v>-100</v>
      </c>
      <c r="E42" s="91">
        <f>SUM(E43:E44)</f>
        <v>100</v>
      </c>
      <c r="F42" s="91">
        <f>SUM(D42:E42)</f>
        <v>0</v>
      </c>
    </row>
    <row r="43" spans="1:6" ht="15">
      <c r="A43" s="23"/>
      <c r="B43" s="82"/>
      <c r="C43" s="19" t="s">
        <v>71</v>
      </c>
      <c r="D43" s="90">
        <v>-100</v>
      </c>
      <c r="E43" s="90"/>
      <c r="F43" s="90">
        <f>SUM(D43:E43)</f>
        <v>-100</v>
      </c>
    </row>
    <row r="44" spans="1:6" ht="15">
      <c r="A44" s="23"/>
      <c r="B44" s="82"/>
      <c r="C44" s="19" t="s">
        <v>254</v>
      </c>
      <c r="D44" s="90"/>
      <c r="E44" s="90">
        <v>100</v>
      </c>
      <c r="F44" s="90">
        <f>SUM(D44:E44)</f>
        <v>100</v>
      </c>
    </row>
    <row r="45" spans="1:6" ht="15">
      <c r="A45" s="23"/>
      <c r="B45" s="82"/>
      <c r="C45" s="19"/>
      <c r="D45" s="90"/>
      <c r="E45" s="90"/>
      <c r="F45" s="90"/>
    </row>
    <row r="46" spans="1:6" ht="14.25">
      <c r="A46" s="23"/>
      <c r="B46" s="82"/>
      <c r="C46" s="64" t="s">
        <v>67</v>
      </c>
      <c r="D46" s="91">
        <f>SUM(D47:D47)</f>
        <v>-100</v>
      </c>
      <c r="E46" s="91">
        <f>SUM(E47:E47)</f>
        <v>100</v>
      </c>
      <c r="F46" s="91">
        <f>SUM(D46:E46)</f>
        <v>0</v>
      </c>
    </row>
    <row r="47" spans="1:6" ht="15">
      <c r="A47" s="23"/>
      <c r="B47" s="82"/>
      <c r="C47" s="19" t="s">
        <v>72</v>
      </c>
      <c r="D47" s="90">
        <v>-100</v>
      </c>
      <c r="E47" s="90">
        <v>100</v>
      </c>
      <c r="F47" s="90">
        <f>SUM(D47:E47)</f>
        <v>0</v>
      </c>
    </row>
    <row r="48" spans="1:6" ht="15">
      <c r="A48" s="23"/>
      <c r="B48" s="82"/>
      <c r="C48" s="19"/>
      <c r="D48" s="90"/>
      <c r="E48" s="90"/>
      <c r="F48" s="90"/>
    </row>
    <row r="49" spans="1:6" ht="14.25">
      <c r="A49" s="24" t="s">
        <v>255</v>
      </c>
      <c r="B49" s="82"/>
      <c r="C49" s="64" t="s">
        <v>16</v>
      </c>
      <c r="D49" s="91">
        <f>SUM(D54)</f>
        <v>0</v>
      </c>
      <c r="E49" s="91">
        <f>SUM(E54)</f>
        <v>75</v>
      </c>
      <c r="F49" s="91">
        <f>SUM(D49:E49)</f>
        <v>75</v>
      </c>
    </row>
    <row r="50" spans="1:6" ht="15">
      <c r="A50" s="24" t="s">
        <v>256</v>
      </c>
      <c r="B50" s="130" t="s">
        <v>147</v>
      </c>
      <c r="C50" s="17" t="s">
        <v>250</v>
      </c>
      <c r="D50" s="90"/>
      <c r="E50" s="90"/>
      <c r="F50" s="90"/>
    </row>
    <row r="51" spans="1:6" ht="14.25">
      <c r="A51" s="23"/>
      <c r="B51" s="82"/>
      <c r="C51" s="64" t="s">
        <v>66</v>
      </c>
      <c r="D51" s="91">
        <f>SUM(D52)</f>
        <v>0</v>
      </c>
      <c r="E51" s="91">
        <f>SUM(E52)</f>
        <v>75</v>
      </c>
      <c r="F51" s="91">
        <f>SUM(D51:E51)</f>
        <v>75</v>
      </c>
    </row>
    <row r="52" spans="1:6" ht="30">
      <c r="A52" s="23"/>
      <c r="B52" s="82"/>
      <c r="C52" s="19" t="s">
        <v>184</v>
      </c>
      <c r="D52" s="90"/>
      <c r="E52" s="90">
        <v>75</v>
      </c>
      <c r="F52" s="90">
        <f>SUM(D52:E52)</f>
        <v>75</v>
      </c>
    </row>
    <row r="53" spans="1:6" ht="15">
      <c r="A53" s="23"/>
      <c r="B53" s="82"/>
      <c r="C53" s="19"/>
      <c r="D53" s="90"/>
      <c r="E53" s="90"/>
      <c r="F53" s="90"/>
    </row>
    <row r="54" spans="1:6" ht="14.25">
      <c r="A54" s="23"/>
      <c r="B54" s="82"/>
      <c r="C54" s="64" t="s">
        <v>67</v>
      </c>
      <c r="D54" s="91">
        <f>SUM(D55:D55)</f>
        <v>0</v>
      </c>
      <c r="E54" s="91">
        <f>SUM(E55:E55)</f>
        <v>75</v>
      </c>
      <c r="F54" s="91">
        <f>SUM(D54:E54)</f>
        <v>75</v>
      </c>
    </row>
    <row r="55" spans="1:6" ht="15">
      <c r="A55" s="23"/>
      <c r="B55" s="82"/>
      <c r="C55" s="19" t="s">
        <v>72</v>
      </c>
      <c r="D55" s="90"/>
      <c r="E55" s="90">
        <v>75</v>
      </c>
      <c r="F55" s="90">
        <f>SUM(D55:E55)</f>
        <v>75</v>
      </c>
    </row>
    <row r="56" spans="1:6" ht="15">
      <c r="A56" s="23"/>
      <c r="B56" s="82"/>
      <c r="C56" s="19"/>
      <c r="D56" s="90"/>
      <c r="E56" s="90"/>
      <c r="F56" s="90"/>
    </row>
    <row r="57" spans="1:6" ht="14.25">
      <c r="A57" s="83" t="s">
        <v>106</v>
      </c>
      <c r="B57" s="84"/>
      <c r="C57" s="64" t="s">
        <v>79</v>
      </c>
      <c r="D57" s="90"/>
      <c r="E57" s="90"/>
      <c r="F57" s="90"/>
    </row>
    <row r="58" spans="1:6" ht="14.25">
      <c r="A58" s="24"/>
      <c r="B58" s="82"/>
      <c r="C58" s="64" t="s">
        <v>66</v>
      </c>
      <c r="D58" s="91">
        <f>D64+D74+D81+D91+D98</f>
        <v>-20602</v>
      </c>
      <c r="E58" s="91">
        <f>E64+E74+E81+E91+E98</f>
        <v>-50450.9</v>
      </c>
      <c r="F58" s="91">
        <f>SUM(D58:E58)</f>
        <v>-71052.9</v>
      </c>
    </row>
    <row r="59" spans="1:6" ht="14.25">
      <c r="A59" s="24"/>
      <c r="B59" s="82"/>
      <c r="C59" s="64" t="s">
        <v>67</v>
      </c>
      <c r="D59" s="91">
        <f>SUM(D60:D61)</f>
        <v>-20602</v>
      </c>
      <c r="E59" s="91">
        <f>SUM(E60:E61)</f>
        <v>-50450.9</v>
      </c>
      <c r="F59" s="91">
        <f>SUM(D59:E59)</f>
        <v>-71052.9</v>
      </c>
    </row>
    <row r="60" spans="1:6" ht="15">
      <c r="A60" s="24"/>
      <c r="B60" s="82"/>
      <c r="C60" s="19" t="s">
        <v>64</v>
      </c>
      <c r="D60" s="90">
        <f>D70+D78+D87</f>
        <v>1317</v>
      </c>
      <c r="E60" s="90">
        <f>E70+E78+E87</f>
        <v>-1638.8999999999999</v>
      </c>
      <c r="F60" s="90">
        <f>SUM(D60:E60)</f>
        <v>-321.89999999999986</v>
      </c>
    </row>
    <row r="61" spans="1:6" ht="15">
      <c r="A61" s="24"/>
      <c r="B61" s="82"/>
      <c r="C61" s="19" t="s">
        <v>73</v>
      </c>
      <c r="D61" s="90">
        <f>D102+D71+D88+D95</f>
        <v>-21919</v>
      </c>
      <c r="E61" s="90">
        <f>E102+E71+E88+E95</f>
        <v>-48812</v>
      </c>
      <c r="F61" s="90">
        <f>SUM(D61:E61)</f>
        <v>-70731</v>
      </c>
    </row>
    <row r="62" spans="1:6" ht="14.25">
      <c r="A62" s="83" t="s">
        <v>107</v>
      </c>
      <c r="B62" s="84"/>
      <c r="C62" s="64" t="s">
        <v>17</v>
      </c>
      <c r="D62" s="91">
        <f>D69+D77+D86+D94+D101</f>
        <v>-20602</v>
      </c>
      <c r="E62" s="91">
        <f>E69+E77+E86+E94+E101</f>
        <v>-50450.9</v>
      </c>
      <c r="F62" s="91">
        <f>SUM(D62:E62)</f>
        <v>-71052.9</v>
      </c>
    </row>
    <row r="63" spans="1:6" ht="15">
      <c r="A63" s="86" t="s">
        <v>108</v>
      </c>
      <c r="B63" s="85" t="s">
        <v>75</v>
      </c>
      <c r="C63" s="17" t="s">
        <v>76</v>
      </c>
      <c r="D63" s="92"/>
      <c r="E63" s="92"/>
      <c r="F63" s="92"/>
    </row>
    <row r="64" spans="1:6" ht="14.25">
      <c r="A64" s="23"/>
      <c r="B64" s="82"/>
      <c r="C64" s="64" t="s">
        <v>66</v>
      </c>
      <c r="D64" s="91">
        <f>SUM(D65:D67)</f>
        <v>-2100</v>
      </c>
      <c r="E64" s="91">
        <f>SUM(E65:E67)</f>
        <v>415</v>
      </c>
      <c r="F64" s="91">
        <f>SUM(D64:E64)</f>
        <v>-1685</v>
      </c>
    </row>
    <row r="65" spans="1:6" ht="15">
      <c r="A65" s="23"/>
      <c r="B65" s="82"/>
      <c r="C65" s="19" t="s">
        <v>71</v>
      </c>
      <c r="D65" s="90">
        <v>-2100</v>
      </c>
      <c r="E65" s="90"/>
      <c r="F65" s="90">
        <f>SUM(D65:E65)</f>
        <v>-2100</v>
      </c>
    </row>
    <row r="66" spans="1:6" ht="15">
      <c r="A66" s="23"/>
      <c r="B66" s="82"/>
      <c r="C66" s="19" t="s">
        <v>81</v>
      </c>
      <c r="D66" s="90"/>
      <c r="E66" s="90">
        <v>213</v>
      </c>
      <c r="F66" s="90">
        <f>SUM(D66:E66)</f>
        <v>213</v>
      </c>
    </row>
    <row r="67" spans="1:6" ht="15">
      <c r="A67" s="23"/>
      <c r="B67" s="82"/>
      <c r="C67" s="19" t="s">
        <v>189</v>
      </c>
      <c r="D67" s="90"/>
      <c r="E67" s="90">
        <v>202</v>
      </c>
      <c r="F67" s="90">
        <f>SUM(D67:E67)</f>
        <v>202</v>
      </c>
    </row>
    <row r="68" spans="1:6" ht="15">
      <c r="A68" s="23"/>
      <c r="B68" s="82"/>
      <c r="C68" s="19"/>
      <c r="D68" s="90"/>
      <c r="E68" s="90"/>
      <c r="F68" s="90"/>
    </row>
    <row r="69" spans="1:6" ht="14.25">
      <c r="A69" s="23"/>
      <c r="B69" s="82"/>
      <c r="C69" s="64" t="s">
        <v>67</v>
      </c>
      <c r="D69" s="91">
        <f>SUM(D70:D71)</f>
        <v>-2100</v>
      </c>
      <c r="E69" s="91">
        <f>SUM(E70:E70)</f>
        <v>415</v>
      </c>
      <c r="F69" s="91">
        <f>SUM(D69:E69)</f>
        <v>-1685</v>
      </c>
    </row>
    <row r="70" spans="1:6" ht="15">
      <c r="A70" s="23"/>
      <c r="B70" s="82"/>
      <c r="C70" s="19" t="s">
        <v>72</v>
      </c>
      <c r="D70" s="90"/>
      <c r="E70" s="90">
        <v>415</v>
      </c>
      <c r="F70" s="90">
        <f>SUM(D70:E70)</f>
        <v>415</v>
      </c>
    </row>
    <row r="71" spans="1:6" ht="15">
      <c r="A71" s="23"/>
      <c r="B71" s="82"/>
      <c r="C71" s="19" t="s">
        <v>74</v>
      </c>
      <c r="D71" s="90">
        <f>-2100</f>
        <v>-2100</v>
      </c>
      <c r="E71" s="90"/>
      <c r="F71" s="90">
        <f>SUM(D71:E71)</f>
        <v>-2100</v>
      </c>
    </row>
    <row r="72" spans="1:6" ht="15">
      <c r="A72" s="23"/>
      <c r="B72" s="82"/>
      <c r="C72" s="19"/>
      <c r="D72" s="90"/>
      <c r="E72" s="90"/>
      <c r="F72" s="90"/>
    </row>
    <row r="73" spans="1:6" ht="15">
      <c r="A73" s="86" t="s">
        <v>316</v>
      </c>
      <c r="B73" s="85" t="s">
        <v>82</v>
      </c>
      <c r="C73" s="17" t="s">
        <v>83</v>
      </c>
      <c r="D73" s="92"/>
      <c r="E73" s="92"/>
      <c r="F73" s="92"/>
    </row>
    <row r="74" spans="1:6" ht="14.25">
      <c r="A74" s="23"/>
      <c r="B74" s="82"/>
      <c r="C74" s="64" t="s">
        <v>66</v>
      </c>
      <c r="D74" s="91">
        <f>SUM(D75:D75)</f>
        <v>0</v>
      </c>
      <c r="E74" s="91">
        <f>SUM(E75:E75)</f>
        <v>94.3</v>
      </c>
      <c r="F74" s="91">
        <f>SUM(D74:E74)</f>
        <v>94.3</v>
      </c>
    </row>
    <row r="75" spans="1:6" ht="15">
      <c r="A75" s="23"/>
      <c r="B75" s="82"/>
      <c r="C75" s="19" t="s">
        <v>189</v>
      </c>
      <c r="D75" s="90"/>
      <c r="E75" s="90">
        <v>94.3</v>
      </c>
      <c r="F75" s="90">
        <f>SUM(D75:E75)</f>
        <v>94.3</v>
      </c>
    </row>
    <row r="76" spans="1:6" ht="15">
      <c r="A76" s="23"/>
      <c r="B76" s="82"/>
      <c r="C76" s="19"/>
      <c r="D76" s="90"/>
      <c r="E76" s="90"/>
      <c r="F76" s="90"/>
    </row>
    <row r="77" spans="1:6" ht="14.25">
      <c r="A77" s="23"/>
      <c r="B77" s="82"/>
      <c r="C77" s="64" t="s">
        <v>67</v>
      </c>
      <c r="D77" s="91">
        <f>SUM(D78:D78)</f>
        <v>0</v>
      </c>
      <c r="E77" s="91">
        <f>SUM(E78:E78)</f>
        <v>94.3</v>
      </c>
      <c r="F77" s="91">
        <f>SUM(D77:E77)</f>
        <v>94.3</v>
      </c>
    </row>
    <row r="78" spans="1:6" ht="15">
      <c r="A78" s="23"/>
      <c r="B78" s="82"/>
      <c r="C78" s="19" t="s">
        <v>72</v>
      </c>
      <c r="D78" s="90"/>
      <c r="E78" s="90">
        <v>94.3</v>
      </c>
      <c r="F78" s="90">
        <f>SUM(D78:E78)</f>
        <v>94.3</v>
      </c>
    </row>
    <row r="79" spans="1:6" ht="15">
      <c r="A79" s="23"/>
      <c r="B79" s="82"/>
      <c r="C79" s="19"/>
      <c r="D79" s="90"/>
      <c r="E79" s="90"/>
      <c r="F79" s="90"/>
    </row>
    <row r="80" spans="1:6" ht="15">
      <c r="A80" s="86" t="s">
        <v>317</v>
      </c>
      <c r="B80" s="85" t="s">
        <v>77</v>
      </c>
      <c r="C80" s="17" t="s">
        <v>78</v>
      </c>
      <c r="D80" s="92"/>
      <c r="E80" s="92"/>
      <c r="F80" s="92"/>
    </row>
    <row r="81" spans="1:6" ht="14.25">
      <c r="A81" s="23"/>
      <c r="B81" s="82"/>
      <c r="C81" s="64" t="s">
        <v>66</v>
      </c>
      <c r="D81" s="91">
        <f>SUM(D82:D84)</f>
        <v>122</v>
      </c>
      <c r="E81" s="91">
        <f>SUM(E82:E84)</f>
        <v>-2148.2</v>
      </c>
      <c r="F81" s="91">
        <f>SUM(D81:E81)</f>
        <v>-2026.1999999999998</v>
      </c>
    </row>
    <row r="82" spans="1:6" ht="15">
      <c r="A82" s="23"/>
      <c r="B82" s="82"/>
      <c r="C82" s="19" t="s">
        <v>71</v>
      </c>
      <c r="D82" s="90">
        <v>122</v>
      </c>
      <c r="E82" s="90"/>
      <c r="F82" s="90">
        <f>SUM(D82:E82)</f>
        <v>122</v>
      </c>
    </row>
    <row r="83" spans="1:6" ht="15">
      <c r="A83" s="23"/>
      <c r="B83" s="82"/>
      <c r="C83" s="19" t="s">
        <v>81</v>
      </c>
      <c r="D83" s="90"/>
      <c r="E83" s="90">
        <v>-2068.2</v>
      </c>
      <c r="F83" s="90">
        <f>SUM(D83:E83)</f>
        <v>-2068.2</v>
      </c>
    </row>
    <row r="84" spans="1:6" ht="15">
      <c r="A84" s="23"/>
      <c r="B84" s="82"/>
      <c r="C84" s="19" t="s">
        <v>189</v>
      </c>
      <c r="D84" s="90"/>
      <c r="E84" s="90">
        <v>-80</v>
      </c>
      <c r="F84" s="90">
        <f>SUM(D84:E84)</f>
        <v>-80</v>
      </c>
    </row>
    <row r="85" spans="1:6" ht="15">
      <c r="A85" s="23"/>
      <c r="B85" s="82"/>
      <c r="C85" s="19"/>
      <c r="D85" s="90"/>
      <c r="E85" s="90"/>
      <c r="F85" s="90"/>
    </row>
    <row r="86" spans="1:6" ht="14.25">
      <c r="A86" s="23"/>
      <c r="B86" s="82"/>
      <c r="C86" s="64" t="s">
        <v>67</v>
      </c>
      <c r="D86" s="91">
        <f>SUM(D87:D88)</f>
        <v>122</v>
      </c>
      <c r="E86" s="91">
        <f>SUM(E87:E87)</f>
        <v>-2148.2</v>
      </c>
      <c r="F86" s="91">
        <f>SUM(D86:E86)</f>
        <v>-2026.1999999999998</v>
      </c>
    </row>
    <row r="87" spans="1:6" ht="15">
      <c r="A87" s="23"/>
      <c r="B87" s="82"/>
      <c r="C87" s="19" t="s">
        <v>72</v>
      </c>
      <c r="D87" s="90">
        <v>1317</v>
      </c>
      <c r="E87" s="90">
        <v>-2148.2</v>
      </c>
      <c r="F87" s="90">
        <f>SUM(D87:E87)</f>
        <v>-831.1999999999998</v>
      </c>
    </row>
    <row r="88" spans="1:6" ht="15">
      <c r="A88" s="23"/>
      <c r="B88" s="82"/>
      <c r="C88" s="19" t="s">
        <v>74</v>
      </c>
      <c r="D88" s="90">
        <f>-950-200-45</f>
        <v>-1195</v>
      </c>
      <c r="E88" s="90"/>
      <c r="F88" s="90">
        <f>SUM(D88:E88)</f>
        <v>-1195</v>
      </c>
    </row>
    <row r="89" spans="1:6" ht="15">
      <c r="A89" s="23"/>
      <c r="B89" s="82"/>
      <c r="C89" s="19"/>
      <c r="D89" s="90"/>
      <c r="E89" s="90"/>
      <c r="F89" s="90"/>
    </row>
    <row r="90" spans="1:6" ht="15">
      <c r="A90" s="86" t="s">
        <v>318</v>
      </c>
      <c r="B90" s="85" t="s">
        <v>218</v>
      </c>
      <c r="C90" s="17" t="s">
        <v>219</v>
      </c>
      <c r="D90" s="92"/>
      <c r="E90" s="92"/>
      <c r="F90" s="92"/>
    </row>
    <row r="91" spans="1:6" ht="14.25">
      <c r="A91" s="23"/>
      <c r="B91" s="82"/>
      <c r="C91" s="64" t="s">
        <v>66</v>
      </c>
      <c r="D91" s="91">
        <f>SUM(D92)</f>
        <v>-18951</v>
      </c>
      <c r="E91" s="91">
        <f>SUM(E92:E93)</f>
        <v>-48812</v>
      </c>
      <c r="F91" s="91">
        <f>SUM(D91:E91)</f>
        <v>-67763</v>
      </c>
    </row>
    <row r="92" spans="1:6" ht="15">
      <c r="A92" s="23"/>
      <c r="B92" s="82"/>
      <c r="C92" s="19" t="s">
        <v>71</v>
      </c>
      <c r="D92" s="90">
        <v>-18951</v>
      </c>
      <c r="E92" s="90"/>
      <c r="F92" s="90">
        <f>SUM(D92:E92)</f>
        <v>-18951</v>
      </c>
    </row>
    <row r="93" spans="1:6" ht="15">
      <c r="A93" s="23"/>
      <c r="B93" s="82"/>
      <c r="C93" s="19" t="s">
        <v>220</v>
      </c>
      <c r="D93" s="90">
        <v>-18951</v>
      </c>
      <c r="E93" s="90">
        <v>-48812</v>
      </c>
      <c r="F93" s="90">
        <f>SUM(D93:E93)</f>
        <v>-67763</v>
      </c>
    </row>
    <row r="94" spans="1:6" ht="14.25">
      <c r="A94" s="23"/>
      <c r="B94" s="82"/>
      <c r="C94" s="64" t="s">
        <v>67</v>
      </c>
      <c r="D94" s="91">
        <f>SUM(D95:D95)</f>
        <v>-18951</v>
      </c>
      <c r="E94" s="91">
        <f>SUM(E95:E95)</f>
        <v>-48812</v>
      </c>
      <c r="F94" s="91">
        <f>SUM(D94:E94)</f>
        <v>-67763</v>
      </c>
    </row>
    <row r="95" spans="1:6" ht="15">
      <c r="A95" s="23"/>
      <c r="B95" s="82"/>
      <c r="C95" s="19" t="s">
        <v>74</v>
      </c>
      <c r="D95" s="90">
        <v>-18951</v>
      </c>
      <c r="E95" s="90">
        <v>-48812</v>
      </c>
      <c r="F95" s="90">
        <f>SUM(D95:E95)</f>
        <v>-67763</v>
      </c>
    </row>
    <row r="96" spans="1:6" ht="15">
      <c r="A96" s="23"/>
      <c r="B96" s="82"/>
      <c r="C96" s="19"/>
      <c r="D96" s="90"/>
      <c r="E96" s="90"/>
      <c r="F96" s="90"/>
    </row>
    <row r="97" spans="1:6" ht="15">
      <c r="A97" s="86" t="s">
        <v>319</v>
      </c>
      <c r="B97" s="85" t="s">
        <v>84</v>
      </c>
      <c r="C97" s="17" t="s">
        <v>85</v>
      </c>
      <c r="D97" s="92"/>
      <c r="E97" s="92"/>
      <c r="F97" s="92"/>
    </row>
    <row r="98" spans="1:6" ht="14.25">
      <c r="A98" s="23"/>
      <c r="B98" s="82"/>
      <c r="C98" s="64" t="s">
        <v>66</v>
      </c>
      <c r="D98" s="91">
        <f>SUM(D99)</f>
        <v>327</v>
      </c>
      <c r="E98" s="91">
        <f>SUM(E99)</f>
        <v>0</v>
      </c>
      <c r="F98" s="91">
        <f>SUM(D98:E98)</f>
        <v>327</v>
      </c>
    </row>
    <row r="99" spans="1:6" ht="15">
      <c r="A99" s="23"/>
      <c r="B99" s="82"/>
      <c r="C99" s="19" t="s">
        <v>71</v>
      </c>
      <c r="D99" s="90">
        <v>327</v>
      </c>
      <c r="E99" s="90"/>
      <c r="F99" s="90">
        <f>SUM(D99:E99)</f>
        <v>327</v>
      </c>
    </row>
    <row r="100" spans="1:6" ht="15">
      <c r="A100" s="23"/>
      <c r="B100" s="82"/>
      <c r="C100" s="19"/>
      <c r="D100" s="90"/>
      <c r="E100" s="90"/>
      <c r="F100" s="90"/>
    </row>
    <row r="101" spans="1:6" ht="14.25">
      <c r="A101" s="23"/>
      <c r="B101" s="82"/>
      <c r="C101" s="64" t="s">
        <v>67</v>
      </c>
      <c r="D101" s="91">
        <f>SUM(D102:D102)</f>
        <v>327</v>
      </c>
      <c r="E101" s="91">
        <f>SUM(E102:E102)</f>
        <v>0</v>
      </c>
      <c r="F101" s="91">
        <f>SUM(D101:E101)</f>
        <v>327</v>
      </c>
    </row>
    <row r="102" spans="1:6" ht="15">
      <c r="A102" s="23"/>
      <c r="B102" s="82"/>
      <c r="C102" s="19" t="s">
        <v>74</v>
      </c>
      <c r="D102" s="90">
        <v>327</v>
      </c>
      <c r="E102" s="90"/>
      <c r="F102" s="90">
        <f>SUM(D102:E102)</f>
        <v>327</v>
      </c>
    </row>
    <row r="103" spans="1:6" ht="15">
      <c r="A103" s="23"/>
      <c r="B103" s="82"/>
      <c r="C103" s="19"/>
      <c r="D103" s="90"/>
      <c r="E103" s="90"/>
      <c r="F103" s="90"/>
    </row>
    <row r="104" spans="1:6" ht="14.25">
      <c r="A104" s="83" t="s">
        <v>109</v>
      </c>
      <c r="B104" s="84"/>
      <c r="C104" s="64" t="s">
        <v>86</v>
      </c>
      <c r="D104" s="90"/>
      <c r="E104" s="90"/>
      <c r="F104" s="90"/>
    </row>
    <row r="105" spans="1:6" ht="14.25">
      <c r="A105" s="24"/>
      <c r="B105" s="82"/>
      <c r="C105" s="64" t="s">
        <v>66</v>
      </c>
      <c r="D105" s="91">
        <f>D110+D117+D125+D133</f>
        <v>143.4</v>
      </c>
      <c r="E105" s="91">
        <f>E110+E117+E125+E133</f>
        <v>492.5</v>
      </c>
      <c r="F105" s="91">
        <f>SUM(D105:E105)</f>
        <v>635.9</v>
      </c>
    </row>
    <row r="106" spans="1:6" ht="14.25">
      <c r="A106" s="24"/>
      <c r="B106" s="82"/>
      <c r="C106" s="64" t="s">
        <v>67</v>
      </c>
      <c r="D106" s="91">
        <f>SUM(D107:D107)</f>
        <v>143.4</v>
      </c>
      <c r="E106" s="91">
        <f>SUM(E107:E107)</f>
        <v>492.5</v>
      </c>
      <c r="F106" s="91">
        <f>SUM(D106:E106)</f>
        <v>635.9</v>
      </c>
    </row>
    <row r="107" spans="1:6" ht="15">
      <c r="A107" s="24"/>
      <c r="B107" s="82"/>
      <c r="C107" s="19" t="s">
        <v>64</v>
      </c>
      <c r="D107" s="90">
        <f>D114+D122+D130+D137</f>
        <v>143.4</v>
      </c>
      <c r="E107" s="90">
        <f>E114+E122+E130+E137</f>
        <v>492.5</v>
      </c>
      <c r="F107" s="90">
        <f>SUM(D107:E107)</f>
        <v>635.9</v>
      </c>
    </row>
    <row r="108" spans="1:6" ht="14.25">
      <c r="A108" s="83" t="s">
        <v>110</v>
      </c>
      <c r="B108" s="84"/>
      <c r="C108" s="64" t="s">
        <v>16</v>
      </c>
      <c r="D108" s="91">
        <f>D113+D121+D129+D136</f>
        <v>143.4</v>
      </c>
      <c r="E108" s="91">
        <f>E113+E121+E129+E136</f>
        <v>492.5</v>
      </c>
      <c r="F108" s="91">
        <f>SUM(D108:E108)</f>
        <v>635.9</v>
      </c>
    </row>
    <row r="109" spans="1:6" ht="15">
      <c r="A109" s="86" t="s">
        <v>111</v>
      </c>
      <c r="B109" s="85" t="s">
        <v>80</v>
      </c>
      <c r="C109" s="17" t="s">
        <v>87</v>
      </c>
      <c r="D109" s="92"/>
      <c r="E109" s="92"/>
      <c r="F109" s="92"/>
    </row>
    <row r="110" spans="1:6" ht="14.25">
      <c r="A110" s="23"/>
      <c r="B110" s="82"/>
      <c r="C110" s="64" t="s">
        <v>66</v>
      </c>
      <c r="D110" s="91">
        <f>SUM(D111:D111)</f>
        <v>143.4</v>
      </c>
      <c r="E110" s="91">
        <f>SUM(E111:E111)</f>
        <v>0</v>
      </c>
      <c r="F110" s="91">
        <f>SUM(D110:E110)</f>
        <v>143.4</v>
      </c>
    </row>
    <row r="111" spans="1:6" ht="20.25" customHeight="1">
      <c r="A111" s="23"/>
      <c r="B111" s="82"/>
      <c r="C111" s="19" t="s">
        <v>184</v>
      </c>
      <c r="D111" s="90">
        <v>143.4</v>
      </c>
      <c r="E111" s="90"/>
      <c r="F111" s="90">
        <f>SUM(D111:E111)</f>
        <v>143.4</v>
      </c>
    </row>
    <row r="112" spans="1:6" ht="15">
      <c r="A112" s="23"/>
      <c r="B112" s="82"/>
      <c r="C112" s="19"/>
      <c r="D112" s="90"/>
      <c r="E112" s="90"/>
      <c r="F112" s="90"/>
    </row>
    <row r="113" spans="1:6" ht="14.25">
      <c r="A113" s="23"/>
      <c r="B113" s="82"/>
      <c r="C113" s="64" t="s">
        <v>67</v>
      </c>
      <c r="D113" s="91">
        <f>SUM(D114:D114)</f>
        <v>143.4</v>
      </c>
      <c r="E113" s="91">
        <f>SUM(E114:E114)</f>
        <v>0</v>
      </c>
      <c r="F113" s="91">
        <f>SUM(D113:E113)</f>
        <v>143.4</v>
      </c>
    </row>
    <row r="114" spans="1:6" ht="15">
      <c r="A114" s="23"/>
      <c r="B114" s="82"/>
      <c r="C114" s="19" t="s">
        <v>72</v>
      </c>
      <c r="D114" s="90">
        <f>94+49.4</f>
        <v>143.4</v>
      </c>
      <c r="E114" s="90"/>
      <c r="F114" s="90">
        <f>SUM(D114:E114)</f>
        <v>143.4</v>
      </c>
    </row>
    <row r="115" spans="1:6" ht="15">
      <c r="A115" s="23"/>
      <c r="B115" s="82"/>
      <c r="C115" s="19"/>
      <c r="D115" s="90"/>
      <c r="E115" s="90"/>
      <c r="F115" s="90"/>
    </row>
    <row r="116" spans="1:6" ht="15">
      <c r="A116" s="86" t="s">
        <v>257</v>
      </c>
      <c r="B116" s="85" t="s">
        <v>88</v>
      </c>
      <c r="C116" s="17" t="s">
        <v>89</v>
      </c>
      <c r="D116" s="92"/>
      <c r="E116" s="92"/>
      <c r="F116" s="92"/>
    </row>
    <row r="117" spans="1:6" ht="14.25">
      <c r="A117" s="23"/>
      <c r="B117" s="82"/>
      <c r="C117" s="64" t="s">
        <v>66</v>
      </c>
      <c r="D117" s="91">
        <f>SUM(D118:D119)</f>
        <v>0</v>
      </c>
      <c r="E117" s="91">
        <f>SUM(E118:E119)</f>
        <v>112.5</v>
      </c>
      <c r="F117" s="91">
        <f>SUM(D117:E117)</f>
        <v>112.5</v>
      </c>
    </row>
    <row r="118" spans="1:6" ht="15">
      <c r="A118" s="23"/>
      <c r="B118" s="82"/>
      <c r="C118" s="19" t="s">
        <v>188</v>
      </c>
      <c r="D118" s="90"/>
      <c r="E118" s="90">
        <v>90.5</v>
      </c>
      <c r="F118" s="90">
        <f>SUM(D118:E118)</f>
        <v>90.5</v>
      </c>
    </row>
    <row r="119" spans="1:6" ht="15">
      <c r="A119" s="23"/>
      <c r="B119" s="82"/>
      <c r="C119" s="19" t="s">
        <v>189</v>
      </c>
      <c r="D119" s="90"/>
      <c r="E119" s="90">
        <v>22</v>
      </c>
      <c r="F119" s="90">
        <f>SUM(D119:E119)</f>
        <v>22</v>
      </c>
    </row>
    <row r="120" spans="1:6" ht="15">
      <c r="A120" s="23"/>
      <c r="B120" s="82"/>
      <c r="C120" s="19"/>
      <c r="D120" s="90"/>
      <c r="E120" s="90"/>
      <c r="F120" s="90"/>
    </row>
    <row r="121" spans="1:6" ht="14.25">
      <c r="A121" s="23"/>
      <c r="B121" s="82"/>
      <c r="C121" s="64" t="s">
        <v>67</v>
      </c>
      <c r="D121" s="91">
        <f>SUM(D122:D122)</f>
        <v>0</v>
      </c>
      <c r="E121" s="91">
        <f>SUM(E122:E122)</f>
        <v>112.5</v>
      </c>
      <c r="F121" s="91">
        <f>SUM(D121:E121)</f>
        <v>112.5</v>
      </c>
    </row>
    <row r="122" spans="1:6" ht="15">
      <c r="A122" s="23"/>
      <c r="B122" s="82"/>
      <c r="C122" s="19" t="s">
        <v>72</v>
      </c>
      <c r="D122" s="90"/>
      <c r="E122" s="90">
        <v>112.5</v>
      </c>
      <c r="F122" s="90">
        <f>SUM(D122:E122)</f>
        <v>112.5</v>
      </c>
    </row>
    <row r="123" spans="1:6" ht="15">
      <c r="A123" s="23"/>
      <c r="B123" s="82"/>
      <c r="C123" s="19"/>
      <c r="D123" s="90"/>
      <c r="E123" s="90"/>
      <c r="F123" s="90"/>
    </row>
    <row r="124" spans="1:6" ht="15">
      <c r="A124" s="86" t="s">
        <v>258</v>
      </c>
      <c r="B124" s="85" t="s">
        <v>90</v>
      </c>
      <c r="C124" s="17" t="s">
        <v>91</v>
      </c>
      <c r="D124" s="92"/>
      <c r="E124" s="92"/>
      <c r="F124" s="92"/>
    </row>
    <row r="125" spans="1:6" ht="14.25">
      <c r="A125" s="23"/>
      <c r="B125" s="82"/>
      <c r="C125" s="64" t="s">
        <v>66</v>
      </c>
      <c r="D125" s="91">
        <f>SUM(D126:D127)</f>
        <v>0</v>
      </c>
      <c r="E125" s="91">
        <f>SUM(E126:E127)</f>
        <v>280</v>
      </c>
      <c r="F125" s="91">
        <f>SUM(D125:E125)</f>
        <v>280</v>
      </c>
    </row>
    <row r="126" spans="1:6" ht="18.75" customHeight="1">
      <c r="A126" s="23"/>
      <c r="B126" s="82"/>
      <c r="C126" s="19" t="s">
        <v>184</v>
      </c>
      <c r="D126" s="90"/>
      <c r="E126" s="90">
        <v>270</v>
      </c>
      <c r="F126" s="90">
        <f>SUM(D126:E126)</f>
        <v>270</v>
      </c>
    </row>
    <row r="127" spans="1:6" ht="15">
      <c r="A127" s="23"/>
      <c r="B127" s="82"/>
      <c r="C127" s="19" t="s">
        <v>189</v>
      </c>
      <c r="D127" s="90"/>
      <c r="E127" s="90">
        <v>10</v>
      </c>
      <c r="F127" s="90">
        <f>SUM(D127:E127)</f>
        <v>10</v>
      </c>
    </row>
    <row r="128" spans="1:6" ht="15">
      <c r="A128" s="23"/>
      <c r="B128" s="82"/>
      <c r="C128" s="19"/>
      <c r="D128" s="90"/>
      <c r="E128" s="90"/>
      <c r="F128" s="90"/>
    </row>
    <row r="129" spans="1:6" ht="14.25">
      <c r="A129" s="23"/>
      <c r="B129" s="82"/>
      <c r="C129" s="64" t="s">
        <v>67</v>
      </c>
      <c r="D129" s="91">
        <f>SUM(D130:D130)</f>
        <v>0</v>
      </c>
      <c r="E129" s="91">
        <f>SUM(E130:E130)</f>
        <v>280</v>
      </c>
      <c r="F129" s="91">
        <f>SUM(D129:E129)</f>
        <v>280</v>
      </c>
    </row>
    <row r="130" spans="1:6" ht="15">
      <c r="A130" s="23"/>
      <c r="B130" s="82"/>
      <c r="C130" s="19" t="s">
        <v>72</v>
      </c>
      <c r="D130" s="90"/>
      <c r="E130" s="90">
        <v>280</v>
      </c>
      <c r="F130" s="90">
        <f>SUM(D130:E130)</f>
        <v>280</v>
      </c>
    </row>
    <row r="131" spans="1:6" ht="15">
      <c r="A131" s="23"/>
      <c r="B131" s="82"/>
      <c r="C131" s="19"/>
      <c r="D131" s="90"/>
      <c r="E131" s="90"/>
      <c r="F131" s="90">
        <f aca="true" t="shared" si="0" ref="F131:F136">SUM(D131:E131)</f>
        <v>0</v>
      </c>
    </row>
    <row r="132" spans="1:6" ht="15">
      <c r="A132" s="87" t="s">
        <v>259</v>
      </c>
      <c r="B132" s="85" t="s">
        <v>190</v>
      </c>
      <c r="C132" s="17" t="s">
        <v>191</v>
      </c>
      <c r="D132" s="90"/>
      <c r="E132" s="90"/>
      <c r="F132" s="90">
        <f t="shared" si="0"/>
        <v>0</v>
      </c>
    </row>
    <row r="133" spans="1:6" ht="14.25">
      <c r="A133" s="23"/>
      <c r="B133" s="82"/>
      <c r="C133" s="64" t="s">
        <v>66</v>
      </c>
      <c r="D133" s="91">
        <f>SUM(D134:D134)</f>
        <v>0</v>
      </c>
      <c r="E133" s="91">
        <f>SUM(E134:E134)</f>
        <v>100</v>
      </c>
      <c r="F133" s="91">
        <f t="shared" si="0"/>
        <v>100</v>
      </c>
    </row>
    <row r="134" spans="1:6" ht="17.25" customHeight="1">
      <c r="A134" s="23"/>
      <c r="B134" s="82"/>
      <c r="C134" s="19" t="s">
        <v>184</v>
      </c>
      <c r="D134" s="90"/>
      <c r="E134" s="90">
        <v>100</v>
      </c>
      <c r="F134" s="90">
        <f t="shared" si="0"/>
        <v>100</v>
      </c>
    </row>
    <row r="135" spans="1:6" ht="15">
      <c r="A135" s="23"/>
      <c r="B135" s="82"/>
      <c r="C135" s="19"/>
      <c r="D135" s="90"/>
      <c r="E135" s="90"/>
      <c r="F135" s="90">
        <f t="shared" si="0"/>
        <v>0</v>
      </c>
    </row>
    <row r="136" spans="1:6" ht="14.25">
      <c r="A136" s="23"/>
      <c r="B136" s="82"/>
      <c r="C136" s="64" t="s">
        <v>67</v>
      </c>
      <c r="D136" s="91">
        <f>SUM(D137:D137)</f>
        <v>0</v>
      </c>
      <c r="E136" s="91">
        <f>SUM(E137)</f>
        <v>100</v>
      </c>
      <c r="F136" s="91">
        <f t="shared" si="0"/>
        <v>100</v>
      </c>
    </row>
    <row r="137" spans="1:6" ht="15">
      <c r="A137" s="23"/>
      <c r="B137" s="82"/>
      <c r="C137" s="19" t="s">
        <v>72</v>
      </c>
      <c r="D137" s="90"/>
      <c r="E137" s="90">
        <v>100</v>
      </c>
      <c r="F137" s="90">
        <f>SUM(D137:E137)</f>
        <v>100</v>
      </c>
    </row>
    <row r="138" spans="1:6" ht="15">
      <c r="A138" s="23"/>
      <c r="B138" s="82"/>
      <c r="C138" s="19"/>
      <c r="D138" s="90"/>
      <c r="E138" s="90"/>
      <c r="F138" s="90"/>
    </row>
    <row r="139" spans="1:6" ht="15">
      <c r="A139" s="23"/>
      <c r="B139" s="82"/>
      <c r="C139" s="19"/>
      <c r="D139" s="90"/>
      <c r="E139" s="90"/>
      <c r="F139" s="90"/>
    </row>
    <row r="140" spans="1:6" ht="14.25">
      <c r="A140" s="83" t="s">
        <v>112</v>
      </c>
      <c r="B140" s="84"/>
      <c r="C140" s="64" t="s">
        <v>92</v>
      </c>
      <c r="D140" s="90"/>
      <c r="E140" s="90"/>
      <c r="F140" s="90"/>
    </row>
    <row r="141" spans="1:6" ht="14.25">
      <c r="A141" s="24"/>
      <c r="B141" s="82"/>
      <c r="C141" s="64" t="s">
        <v>66</v>
      </c>
      <c r="D141" s="91">
        <f>D147+D155+D162+D171+D178+D185+D192+D199</f>
        <v>-2381</v>
      </c>
      <c r="E141" s="91">
        <f>E147+E155+E162+E171+E178+E185+E192+E199</f>
        <v>0</v>
      </c>
      <c r="F141" s="91">
        <f>SUM(D141:E141)</f>
        <v>-2381</v>
      </c>
    </row>
    <row r="142" spans="1:6" ht="14.25">
      <c r="A142" s="24"/>
      <c r="B142" s="82"/>
      <c r="C142" s="64" t="s">
        <v>67</v>
      </c>
      <c r="D142" s="91">
        <f>SUM(D143:D144)</f>
        <v>-2381</v>
      </c>
      <c r="E142" s="91">
        <f>SUM(E143:E144)</f>
        <v>0</v>
      </c>
      <c r="F142" s="91">
        <f>SUM(D142:E142)</f>
        <v>-2381</v>
      </c>
    </row>
    <row r="143" spans="1:6" ht="15">
      <c r="A143" s="24"/>
      <c r="B143" s="82"/>
      <c r="C143" s="19" t="s">
        <v>64</v>
      </c>
      <c r="D143" s="90">
        <f>D159+D166+D182+D188+D196+D203</f>
        <v>13119</v>
      </c>
      <c r="E143" s="90">
        <f>E159+E166+E182+E188+E196</f>
        <v>0</v>
      </c>
      <c r="F143" s="90">
        <f>SUM(D143:E143)</f>
        <v>13119</v>
      </c>
    </row>
    <row r="144" spans="1:6" ht="15">
      <c r="A144" s="24"/>
      <c r="B144" s="82"/>
      <c r="C144" s="19" t="s">
        <v>73</v>
      </c>
      <c r="D144" s="90">
        <f>D152+D167+D175+D204</f>
        <v>-15500</v>
      </c>
      <c r="E144" s="90">
        <f>E152+E167+E175+E204</f>
        <v>0</v>
      </c>
      <c r="F144" s="90">
        <f>SUM(D144:E144)</f>
        <v>-15500</v>
      </c>
    </row>
    <row r="145" spans="1:6" ht="14.25">
      <c r="A145" s="83" t="s">
        <v>113</v>
      </c>
      <c r="B145" s="84"/>
      <c r="C145" s="64" t="s">
        <v>15</v>
      </c>
      <c r="D145" s="91">
        <f>SUM(D151,D158,D165)</f>
        <v>-5960</v>
      </c>
      <c r="E145" s="91">
        <f>SUM(E151,E158,E165)</f>
        <v>0</v>
      </c>
      <c r="F145" s="91">
        <f>SUM(D145:E145)</f>
        <v>-5960</v>
      </c>
    </row>
    <row r="146" spans="1:6" ht="15">
      <c r="A146" s="86" t="s">
        <v>114</v>
      </c>
      <c r="B146" s="85" t="s">
        <v>93</v>
      </c>
      <c r="C146" s="17" t="s">
        <v>94</v>
      </c>
      <c r="D146" s="92"/>
      <c r="E146" s="92"/>
      <c r="F146" s="92"/>
    </row>
    <row r="147" spans="1:6" ht="14.25">
      <c r="A147" s="23"/>
      <c r="B147" s="82"/>
      <c r="C147" s="64" t="s">
        <v>66</v>
      </c>
      <c r="D147" s="91">
        <f>SUM(D148)</f>
        <v>-11450</v>
      </c>
      <c r="E147" s="91">
        <f>SUM(E148)</f>
        <v>0</v>
      </c>
      <c r="F147" s="91">
        <f>SUM(D147:E147)</f>
        <v>-11450</v>
      </c>
    </row>
    <row r="148" spans="1:6" ht="15">
      <c r="A148" s="23"/>
      <c r="B148" s="82"/>
      <c r="C148" s="19" t="s">
        <v>71</v>
      </c>
      <c r="D148" s="90">
        <v>-11450</v>
      </c>
      <c r="E148" s="90"/>
      <c r="F148" s="90">
        <f>SUM(D148:E148)</f>
        <v>-11450</v>
      </c>
    </row>
    <row r="149" spans="1:6" ht="15">
      <c r="A149" s="23"/>
      <c r="B149" s="82"/>
      <c r="C149" s="19" t="s">
        <v>95</v>
      </c>
      <c r="D149" s="90">
        <v>-6450</v>
      </c>
      <c r="E149" s="90"/>
      <c r="F149" s="90">
        <f>SUM(D149:E149)</f>
        <v>-6450</v>
      </c>
    </row>
    <row r="150" spans="1:6" ht="15">
      <c r="A150" s="23"/>
      <c r="B150" s="82"/>
      <c r="C150" s="19"/>
      <c r="D150" s="90"/>
      <c r="E150" s="90"/>
      <c r="F150" s="90"/>
    </row>
    <row r="151" spans="1:6" ht="14.25">
      <c r="A151" s="23"/>
      <c r="B151" s="82"/>
      <c r="C151" s="64" t="s">
        <v>67</v>
      </c>
      <c r="D151" s="91">
        <f>SUM(D152:D152)</f>
        <v>-11450</v>
      </c>
      <c r="E151" s="91">
        <f>SUM(E152:E152)</f>
        <v>0</v>
      </c>
      <c r="F151" s="91">
        <f>SUM(D151:E151)</f>
        <v>-11450</v>
      </c>
    </row>
    <row r="152" spans="1:6" ht="15">
      <c r="A152" s="23"/>
      <c r="B152" s="82"/>
      <c r="C152" s="19" t="s">
        <v>74</v>
      </c>
      <c r="D152" s="90">
        <v>-11450</v>
      </c>
      <c r="E152" s="90"/>
      <c r="F152" s="90">
        <f>SUM(D152:E152)</f>
        <v>-11450</v>
      </c>
    </row>
    <row r="153" spans="1:6" ht="15">
      <c r="A153" s="23"/>
      <c r="B153" s="82"/>
      <c r="C153" s="19"/>
      <c r="D153" s="90"/>
      <c r="E153" s="90"/>
      <c r="F153" s="90"/>
    </row>
    <row r="154" spans="1:6" ht="15">
      <c r="A154" s="86" t="s">
        <v>260</v>
      </c>
      <c r="B154" s="85" t="s">
        <v>233</v>
      </c>
      <c r="C154" s="17" t="s">
        <v>234</v>
      </c>
      <c r="D154" s="92"/>
      <c r="E154" s="92"/>
      <c r="F154" s="92"/>
    </row>
    <row r="155" spans="1:6" ht="14.25">
      <c r="A155" s="23"/>
      <c r="B155" s="82"/>
      <c r="C155" s="64" t="s">
        <v>66</v>
      </c>
      <c r="D155" s="91">
        <f>SUM(D156)</f>
        <v>190</v>
      </c>
      <c r="E155" s="91">
        <f>SUM(E156)</f>
        <v>0</v>
      </c>
      <c r="F155" s="91">
        <f>SUM(D155:E155)</f>
        <v>190</v>
      </c>
    </row>
    <row r="156" spans="1:6" ht="15">
      <c r="A156" s="23"/>
      <c r="B156" s="82"/>
      <c r="C156" s="19" t="s">
        <v>71</v>
      </c>
      <c r="D156" s="90">
        <v>190</v>
      </c>
      <c r="E156" s="90"/>
      <c r="F156" s="90">
        <f>SUM(D156:E156)</f>
        <v>190</v>
      </c>
    </row>
    <row r="157" spans="1:6" ht="15">
      <c r="A157" s="23"/>
      <c r="B157" s="82"/>
      <c r="C157" s="19"/>
      <c r="D157" s="90"/>
      <c r="E157" s="90"/>
      <c r="F157" s="90"/>
    </row>
    <row r="158" spans="1:6" ht="14.25">
      <c r="A158" s="23"/>
      <c r="B158" s="82"/>
      <c r="C158" s="64" t="s">
        <v>67</v>
      </c>
      <c r="D158" s="91">
        <f>SUM(D159:D159)</f>
        <v>190</v>
      </c>
      <c r="E158" s="91">
        <f>SUM(E159:E159)</f>
        <v>0</v>
      </c>
      <c r="F158" s="91">
        <f>SUM(D158:E158)</f>
        <v>190</v>
      </c>
    </row>
    <row r="159" spans="1:6" ht="15">
      <c r="A159" s="23"/>
      <c r="B159" s="82"/>
      <c r="C159" s="19" t="s">
        <v>72</v>
      </c>
      <c r="D159" s="90">
        <f>-350+340+200</f>
        <v>190</v>
      </c>
      <c r="E159" s="90"/>
      <c r="F159" s="90">
        <f>SUM(D159:E159)</f>
        <v>190</v>
      </c>
    </row>
    <row r="160" spans="1:6" ht="15">
      <c r="A160" s="23"/>
      <c r="B160" s="82"/>
      <c r="C160" s="19"/>
      <c r="D160" s="90"/>
      <c r="E160" s="90"/>
      <c r="F160" s="90"/>
    </row>
    <row r="161" spans="1:6" ht="15">
      <c r="A161" s="86" t="s">
        <v>261</v>
      </c>
      <c r="B161" s="85" t="s">
        <v>143</v>
      </c>
      <c r="C161" s="17" t="s">
        <v>144</v>
      </c>
      <c r="D161" s="92"/>
      <c r="E161" s="92"/>
      <c r="F161" s="92"/>
    </row>
    <row r="162" spans="1:6" ht="14.25">
      <c r="A162" s="23"/>
      <c r="B162" s="82"/>
      <c r="C162" s="64" t="s">
        <v>66</v>
      </c>
      <c r="D162" s="91">
        <f>SUM(D163)</f>
        <v>5300</v>
      </c>
      <c r="E162" s="91">
        <f>SUM(E163)</f>
        <v>0</v>
      </c>
      <c r="F162" s="91">
        <f>SUM(D162:E162)</f>
        <v>5300</v>
      </c>
    </row>
    <row r="163" spans="1:6" ht="15">
      <c r="A163" s="23"/>
      <c r="B163" s="82"/>
      <c r="C163" s="19" t="s">
        <v>71</v>
      </c>
      <c r="D163" s="90">
        <v>5300</v>
      </c>
      <c r="E163" s="90"/>
      <c r="F163" s="90">
        <f>SUM(D163:E163)</f>
        <v>5300</v>
      </c>
    </row>
    <row r="164" spans="1:6" ht="15">
      <c r="A164" s="23"/>
      <c r="B164" s="82"/>
      <c r="C164" s="19"/>
      <c r="D164" s="90"/>
      <c r="E164" s="90"/>
      <c r="F164" s="90"/>
    </row>
    <row r="165" spans="1:6" ht="14.25">
      <c r="A165" s="23"/>
      <c r="B165" s="82"/>
      <c r="C165" s="64" t="s">
        <v>67</v>
      </c>
      <c r="D165" s="91">
        <f>SUM(D166:D167)</f>
        <v>5300</v>
      </c>
      <c r="E165" s="91">
        <f>SUM(E166:E166)</f>
        <v>0</v>
      </c>
      <c r="F165" s="91">
        <f>SUM(D165:E165)</f>
        <v>5300</v>
      </c>
    </row>
    <row r="166" spans="1:6" ht="15">
      <c r="A166" s="23"/>
      <c r="B166" s="82"/>
      <c r="C166" s="19" t="s">
        <v>72</v>
      </c>
      <c r="D166" s="90">
        <f>6000</f>
        <v>6000</v>
      </c>
      <c r="E166" s="90"/>
      <c r="F166" s="90">
        <f>SUM(D166:E166)</f>
        <v>6000</v>
      </c>
    </row>
    <row r="167" spans="1:6" ht="15">
      <c r="A167" s="23"/>
      <c r="B167" s="82"/>
      <c r="C167" s="19" t="s">
        <v>74</v>
      </c>
      <c r="D167" s="90">
        <v>-700</v>
      </c>
      <c r="E167" s="90"/>
      <c r="F167" s="90">
        <f>SUM(D167:E167)</f>
        <v>-700</v>
      </c>
    </row>
    <row r="168" spans="1:6" ht="15">
      <c r="A168" s="23"/>
      <c r="B168" s="82"/>
      <c r="C168" s="19"/>
      <c r="D168" s="90"/>
      <c r="E168" s="90"/>
      <c r="F168" s="90"/>
    </row>
    <row r="169" spans="1:6" ht="14.25">
      <c r="A169" s="83" t="s">
        <v>133</v>
      </c>
      <c r="B169" s="84"/>
      <c r="C169" s="64" t="s">
        <v>19</v>
      </c>
      <c r="D169" s="91">
        <f>SUM(D174,D181,D187)</f>
        <v>4779</v>
      </c>
      <c r="E169" s="91">
        <f>SUM(E171)</f>
        <v>0</v>
      </c>
      <c r="F169" s="91">
        <f>SUM(D169:E169)</f>
        <v>4779</v>
      </c>
    </row>
    <row r="170" spans="1:6" ht="15">
      <c r="A170" s="86" t="s">
        <v>134</v>
      </c>
      <c r="B170" s="85" t="s">
        <v>177</v>
      </c>
      <c r="C170" s="17" t="s">
        <v>179</v>
      </c>
      <c r="D170" s="92"/>
      <c r="E170" s="92"/>
      <c r="F170" s="92"/>
    </row>
    <row r="171" spans="1:6" ht="14.25">
      <c r="A171" s="23"/>
      <c r="B171" s="82"/>
      <c r="C171" s="64" t="s">
        <v>66</v>
      </c>
      <c r="D171" s="91">
        <f>SUM(D172)</f>
        <v>-3000</v>
      </c>
      <c r="E171" s="91">
        <f>SUM(E172:E172)</f>
        <v>0</v>
      </c>
      <c r="F171" s="91">
        <f>SUM(D171:E171)</f>
        <v>-3000</v>
      </c>
    </row>
    <row r="172" spans="1:6" ht="15">
      <c r="A172" s="23"/>
      <c r="B172" s="82"/>
      <c r="C172" s="19" t="s">
        <v>71</v>
      </c>
      <c r="D172" s="90">
        <v>-3000</v>
      </c>
      <c r="E172" s="90"/>
      <c r="F172" s="90">
        <f>SUM(D172:E172)</f>
        <v>-3000</v>
      </c>
    </row>
    <row r="173" spans="1:6" ht="15">
      <c r="A173" s="23"/>
      <c r="B173" s="82"/>
      <c r="C173" s="19"/>
      <c r="D173" s="90"/>
      <c r="E173" s="90"/>
      <c r="F173" s="90"/>
    </row>
    <row r="174" spans="1:6" ht="14.25">
      <c r="A174" s="23"/>
      <c r="B174" s="82"/>
      <c r="C174" s="64" t="s">
        <v>67</v>
      </c>
      <c r="D174" s="91">
        <f>SUM(D175:D175)</f>
        <v>-3000</v>
      </c>
      <c r="E174" s="91">
        <f>SUM(E175:E175)</f>
        <v>0</v>
      </c>
      <c r="F174" s="91">
        <f>SUM(D174:E174)</f>
        <v>-3000</v>
      </c>
    </row>
    <row r="175" spans="1:6" ht="15">
      <c r="A175" s="23"/>
      <c r="B175" s="82"/>
      <c r="C175" s="19" t="s">
        <v>74</v>
      </c>
      <c r="D175" s="90">
        <v>-3000</v>
      </c>
      <c r="E175" s="90"/>
      <c r="F175" s="90">
        <f>SUM(D175:E175)</f>
        <v>-3000</v>
      </c>
    </row>
    <row r="176" spans="1:6" ht="15">
      <c r="A176" s="23"/>
      <c r="B176" s="82"/>
      <c r="C176" s="19"/>
      <c r="D176" s="90"/>
      <c r="E176" s="90"/>
      <c r="F176" s="90"/>
    </row>
    <row r="177" spans="1:6" ht="15">
      <c r="A177" s="86" t="s">
        <v>199</v>
      </c>
      <c r="B177" s="85" t="s">
        <v>177</v>
      </c>
      <c r="C177" s="17" t="s">
        <v>178</v>
      </c>
      <c r="D177" s="92"/>
      <c r="E177" s="92"/>
      <c r="F177" s="92"/>
    </row>
    <row r="178" spans="1:6" ht="14.25">
      <c r="A178" s="23"/>
      <c r="B178" s="82"/>
      <c r="C178" s="64" t="s">
        <v>66</v>
      </c>
      <c r="D178" s="91">
        <f>SUM(D179)</f>
        <v>7879</v>
      </c>
      <c r="E178" s="91">
        <f>SUM(E179:E179)</f>
        <v>0</v>
      </c>
      <c r="F178" s="91">
        <f>SUM(D178:E178)</f>
        <v>7879</v>
      </c>
    </row>
    <row r="179" spans="1:6" ht="15">
      <c r="A179" s="23"/>
      <c r="B179" s="82"/>
      <c r="C179" s="19" t="s">
        <v>71</v>
      </c>
      <c r="D179" s="90">
        <v>7879</v>
      </c>
      <c r="E179" s="90"/>
      <c r="F179" s="90">
        <f>SUM(D179:E179)</f>
        <v>7879</v>
      </c>
    </row>
    <row r="180" spans="1:6" ht="15">
      <c r="A180" s="23"/>
      <c r="B180" s="82"/>
      <c r="C180" s="19"/>
      <c r="D180" s="90"/>
      <c r="E180" s="90"/>
      <c r="F180" s="90"/>
    </row>
    <row r="181" spans="1:6" ht="14.25">
      <c r="A181" s="23"/>
      <c r="B181" s="82"/>
      <c r="C181" s="64" t="s">
        <v>67</v>
      </c>
      <c r="D181" s="91">
        <f>SUM(D182:D182)</f>
        <v>7879</v>
      </c>
      <c r="E181" s="91">
        <f>SUM(E182:E182)</f>
        <v>0</v>
      </c>
      <c r="F181" s="91">
        <f>SUM(D181:E181)</f>
        <v>7879</v>
      </c>
    </row>
    <row r="182" spans="1:6" ht="15">
      <c r="A182" s="23"/>
      <c r="B182" s="82"/>
      <c r="C182" s="19" t="s">
        <v>72</v>
      </c>
      <c r="D182" s="90">
        <v>7879</v>
      </c>
      <c r="E182" s="90"/>
      <c r="F182" s="90">
        <f>SUM(D182:E182)</f>
        <v>7879</v>
      </c>
    </row>
    <row r="183" spans="1:6" ht="15">
      <c r="A183" s="23"/>
      <c r="B183" s="82"/>
      <c r="C183" s="19"/>
      <c r="D183" s="90"/>
      <c r="E183" s="90"/>
      <c r="F183" s="90"/>
    </row>
    <row r="184" spans="1:6" ht="15">
      <c r="A184" s="86" t="s">
        <v>200</v>
      </c>
      <c r="B184" s="85" t="s">
        <v>237</v>
      </c>
      <c r="C184" s="17" t="s">
        <v>238</v>
      </c>
      <c r="D184" s="92"/>
      <c r="E184" s="92"/>
      <c r="F184" s="92"/>
    </row>
    <row r="185" spans="1:6" ht="14.25">
      <c r="A185" s="23"/>
      <c r="B185" s="82"/>
      <c r="C185" s="64" t="s">
        <v>66</v>
      </c>
      <c r="D185" s="91">
        <f>SUM(D186)</f>
        <v>-100</v>
      </c>
      <c r="E185" s="91">
        <f>SUM(E186:E186)</f>
        <v>0</v>
      </c>
      <c r="F185" s="91">
        <f>SUM(D185:E185)</f>
        <v>-100</v>
      </c>
    </row>
    <row r="186" spans="1:6" ht="15">
      <c r="A186" s="23"/>
      <c r="B186" s="82"/>
      <c r="C186" s="19" t="s">
        <v>71</v>
      </c>
      <c r="D186" s="90">
        <v>-100</v>
      </c>
      <c r="E186" s="90"/>
      <c r="F186" s="90">
        <f>SUM(D186:E186)</f>
        <v>-100</v>
      </c>
    </row>
    <row r="187" spans="1:6" ht="14.25">
      <c r="A187" s="23"/>
      <c r="B187" s="82"/>
      <c r="C187" s="64" t="s">
        <v>67</v>
      </c>
      <c r="D187" s="91">
        <f>SUM(D188:D188)</f>
        <v>-100</v>
      </c>
      <c r="E187" s="91">
        <f>SUM(E188:E188)</f>
        <v>0</v>
      </c>
      <c r="F187" s="91">
        <f>SUM(D187:E187)</f>
        <v>-100</v>
      </c>
    </row>
    <row r="188" spans="1:6" ht="15">
      <c r="A188" s="23"/>
      <c r="B188" s="82"/>
      <c r="C188" s="19" t="s">
        <v>72</v>
      </c>
      <c r="D188" s="90">
        <v>-100</v>
      </c>
      <c r="E188" s="90"/>
      <c r="F188" s="90">
        <f>SUM(D188:E188)</f>
        <v>-100</v>
      </c>
    </row>
    <row r="189" spans="1:6" ht="15">
      <c r="A189" s="23"/>
      <c r="B189" s="82"/>
      <c r="C189" s="19"/>
      <c r="D189" s="90"/>
      <c r="E189" s="90"/>
      <c r="F189" s="90"/>
    </row>
    <row r="190" spans="1:6" ht="14.25">
      <c r="A190" s="83" t="s">
        <v>262</v>
      </c>
      <c r="B190" s="84"/>
      <c r="C190" s="64" t="s">
        <v>50</v>
      </c>
      <c r="D190" s="91">
        <f>SUM(D195,D202)</f>
        <v>-1200</v>
      </c>
      <c r="E190" s="91">
        <f>E202</f>
        <v>0</v>
      </c>
      <c r="F190" s="91">
        <f>SUM(D190:E190)</f>
        <v>-1200</v>
      </c>
    </row>
    <row r="191" spans="1:6" ht="15">
      <c r="A191" s="86" t="s">
        <v>263</v>
      </c>
      <c r="B191" s="85" t="s">
        <v>239</v>
      </c>
      <c r="C191" s="17" t="s">
        <v>240</v>
      </c>
      <c r="D191" s="92"/>
      <c r="E191" s="92"/>
      <c r="F191" s="92"/>
    </row>
    <row r="192" spans="1:6" ht="14.25">
      <c r="A192" s="23"/>
      <c r="B192" s="82"/>
      <c r="C192" s="64" t="s">
        <v>66</v>
      </c>
      <c r="D192" s="91">
        <f>SUM(D193:D193)</f>
        <v>-500</v>
      </c>
      <c r="E192" s="91">
        <f>SUM(E193:E193)</f>
        <v>0</v>
      </c>
      <c r="F192" s="91">
        <f>SUM(F193:F193)</f>
        <v>-500</v>
      </c>
    </row>
    <row r="193" spans="1:6" ht="15">
      <c r="A193" s="23"/>
      <c r="B193" s="82"/>
      <c r="C193" s="19" t="s">
        <v>71</v>
      </c>
      <c r="D193" s="90">
        <v>-500</v>
      </c>
      <c r="E193" s="90"/>
      <c r="F193" s="90">
        <f>SUM(D193:E193)</f>
        <v>-500</v>
      </c>
    </row>
    <row r="194" spans="1:6" ht="15">
      <c r="A194" s="23"/>
      <c r="B194" s="82"/>
      <c r="C194" s="19"/>
      <c r="D194" s="90"/>
      <c r="E194" s="90"/>
      <c r="F194" s="90"/>
    </row>
    <row r="195" spans="1:6" ht="14.25">
      <c r="A195" s="23"/>
      <c r="B195" s="82"/>
      <c r="C195" s="64" t="s">
        <v>67</v>
      </c>
      <c r="D195" s="91">
        <f>SUM(D196:D196)</f>
        <v>-500</v>
      </c>
      <c r="E195" s="91">
        <f>SUM(E196:E196)</f>
        <v>0</v>
      </c>
      <c r="F195" s="91">
        <f>SUM(D195:E195)</f>
        <v>-500</v>
      </c>
    </row>
    <row r="196" spans="1:6" ht="15">
      <c r="A196" s="23"/>
      <c r="B196" s="82"/>
      <c r="C196" s="19" t="s">
        <v>72</v>
      </c>
      <c r="D196" s="90">
        <v>-500</v>
      </c>
      <c r="E196" s="90"/>
      <c r="F196" s="90">
        <f>SUM(D196:E196)</f>
        <v>-500</v>
      </c>
    </row>
    <row r="197" spans="1:6" ht="14.25">
      <c r="A197" s="83"/>
      <c r="B197" s="84"/>
      <c r="C197" s="64"/>
      <c r="D197" s="91"/>
      <c r="E197" s="91"/>
      <c r="F197" s="91"/>
    </row>
    <row r="198" spans="1:6" ht="30">
      <c r="A198" s="86" t="s">
        <v>264</v>
      </c>
      <c r="B198" s="85" t="s">
        <v>182</v>
      </c>
      <c r="C198" s="17" t="s">
        <v>183</v>
      </c>
      <c r="D198" s="92"/>
      <c r="E198" s="92"/>
      <c r="F198" s="92"/>
    </row>
    <row r="199" spans="1:6" ht="14.25">
      <c r="A199" s="23"/>
      <c r="B199" s="82"/>
      <c r="C199" s="64" t="s">
        <v>66</v>
      </c>
      <c r="D199" s="91">
        <f>SUM(D200:D200)</f>
        <v>-700</v>
      </c>
      <c r="E199" s="91">
        <f>SUM(E200:E200)</f>
        <v>0</v>
      </c>
      <c r="F199" s="91">
        <f>SUM(F200:F200)</f>
        <v>-700</v>
      </c>
    </row>
    <row r="200" spans="1:6" ht="15">
      <c r="A200" s="23"/>
      <c r="B200" s="82"/>
      <c r="C200" s="19" t="s">
        <v>71</v>
      </c>
      <c r="D200" s="90">
        <v>-700</v>
      </c>
      <c r="E200" s="90"/>
      <c r="F200" s="90">
        <f>SUM(D200:E200)</f>
        <v>-700</v>
      </c>
    </row>
    <row r="201" spans="1:6" ht="15">
      <c r="A201" s="23"/>
      <c r="B201" s="82"/>
      <c r="C201" s="19"/>
      <c r="D201" s="90"/>
      <c r="E201" s="90"/>
      <c r="F201" s="90"/>
    </row>
    <row r="202" spans="1:6" ht="14.25">
      <c r="A202" s="23"/>
      <c r="B202" s="82"/>
      <c r="C202" s="64" t="s">
        <v>67</v>
      </c>
      <c r="D202" s="91">
        <f>SUM(D203:D204)</f>
        <v>-700</v>
      </c>
      <c r="E202" s="91">
        <f>SUM(E204:E204)</f>
        <v>0</v>
      </c>
      <c r="F202" s="91">
        <f>SUM(D202:E202)</f>
        <v>-700</v>
      </c>
    </row>
    <row r="203" spans="1:6" ht="15">
      <c r="A203" s="23"/>
      <c r="B203" s="82"/>
      <c r="C203" s="19" t="s">
        <v>72</v>
      </c>
      <c r="D203" s="90">
        <v>-350</v>
      </c>
      <c r="E203" s="90"/>
      <c r="F203" s="90">
        <f>SUM(D203:E203)</f>
        <v>-350</v>
      </c>
    </row>
    <row r="204" spans="1:6" ht="15">
      <c r="A204" s="23"/>
      <c r="B204" s="82"/>
      <c r="C204" s="19" t="s">
        <v>74</v>
      </c>
      <c r="D204" s="90">
        <v>-350</v>
      </c>
      <c r="E204" s="90"/>
      <c r="F204" s="90">
        <f>SUM(D204:E204)</f>
        <v>-350</v>
      </c>
    </row>
    <row r="205" spans="1:6" ht="15">
      <c r="A205" s="23"/>
      <c r="B205" s="82"/>
      <c r="C205" s="19"/>
      <c r="D205" s="90"/>
      <c r="E205" s="90"/>
      <c r="F205" s="90"/>
    </row>
    <row r="206" spans="1:6" ht="28.5">
      <c r="A206" s="83" t="s">
        <v>135</v>
      </c>
      <c r="B206" s="84"/>
      <c r="C206" s="64" t="s">
        <v>129</v>
      </c>
      <c r="D206" s="90"/>
      <c r="E206" s="90"/>
      <c r="F206" s="90"/>
    </row>
    <row r="207" spans="1:6" ht="14.25">
      <c r="A207" s="24"/>
      <c r="B207" s="82"/>
      <c r="C207" s="64" t="s">
        <v>66</v>
      </c>
      <c r="D207" s="91">
        <f>SUM(D220,D213)</f>
        <v>-8770</v>
      </c>
      <c r="E207" s="91">
        <f>SUM(E220)</f>
        <v>0</v>
      </c>
      <c r="F207" s="91">
        <f>SUM(D207:E207)</f>
        <v>-8770</v>
      </c>
    </row>
    <row r="208" spans="1:6" ht="14.25">
      <c r="A208" s="24"/>
      <c r="B208" s="82"/>
      <c r="C208" s="64" t="s">
        <v>67</v>
      </c>
      <c r="D208" s="91">
        <f>SUM(D209:D210)</f>
        <v>-8770</v>
      </c>
      <c r="E208" s="91">
        <f>SUM(E209:E210)</f>
        <v>0</v>
      </c>
      <c r="F208" s="91">
        <f>SUM(D208:E208)</f>
        <v>-8770</v>
      </c>
    </row>
    <row r="209" spans="1:6" ht="15">
      <c r="A209" s="24"/>
      <c r="B209" s="82"/>
      <c r="C209" s="19" t="s">
        <v>64</v>
      </c>
      <c r="D209" s="90">
        <f>SUM(D224)</f>
        <v>-4870</v>
      </c>
      <c r="E209" s="90">
        <f>SUM(E224)</f>
        <v>0</v>
      </c>
      <c r="F209" s="90">
        <f>SUM(D209:E209)</f>
        <v>-4870</v>
      </c>
    </row>
    <row r="210" spans="1:6" ht="15">
      <c r="A210" s="24"/>
      <c r="B210" s="82"/>
      <c r="C210" s="19" t="s">
        <v>194</v>
      </c>
      <c r="D210" s="90">
        <f>SUM(D217)</f>
        <v>-3900</v>
      </c>
      <c r="E210" s="90"/>
      <c r="F210" s="90">
        <f>SUM(D210:E210)</f>
        <v>-3900</v>
      </c>
    </row>
    <row r="211" spans="1:6" ht="14.25">
      <c r="A211" s="83" t="s">
        <v>136</v>
      </c>
      <c r="B211" s="84"/>
      <c r="C211" s="64" t="s">
        <v>15</v>
      </c>
      <c r="D211" s="91">
        <f>SUM(D220,D216)</f>
        <v>-8770</v>
      </c>
      <c r="E211" s="91">
        <f>SUM(E220)</f>
        <v>0</v>
      </c>
      <c r="F211" s="91">
        <f>SUM(D211:E211)</f>
        <v>-8770</v>
      </c>
    </row>
    <row r="212" spans="1:6" ht="15">
      <c r="A212" s="86" t="s">
        <v>137</v>
      </c>
      <c r="B212" s="85" t="s">
        <v>192</v>
      </c>
      <c r="C212" s="17" t="s">
        <v>193</v>
      </c>
      <c r="D212" s="92"/>
      <c r="E212" s="92"/>
      <c r="F212" s="92"/>
    </row>
    <row r="213" spans="1:6" ht="14.25">
      <c r="A213" s="23"/>
      <c r="B213" s="82"/>
      <c r="C213" s="64" t="s">
        <v>66</v>
      </c>
      <c r="D213" s="91">
        <f>SUM(D214)</f>
        <v>-3900</v>
      </c>
      <c r="E213" s="91">
        <f>SUM(E214)</f>
        <v>0</v>
      </c>
      <c r="F213" s="91">
        <f>SUM(D213:E213)</f>
        <v>-3900</v>
      </c>
    </row>
    <row r="214" spans="1:6" ht="15">
      <c r="A214" s="23"/>
      <c r="B214" s="82"/>
      <c r="C214" s="19" t="s">
        <v>71</v>
      </c>
      <c r="D214" s="90">
        <v>-3900</v>
      </c>
      <c r="E214" s="90"/>
      <c r="F214" s="90">
        <f>SUM(D214:E214)</f>
        <v>-3900</v>
      </c>
    </row>
    <row r="215" spans="1:6" ht="15">
      <c r="A215" s="23"/>
      <c r="B215" s="82"/>
      <c r="C215" s="19"/>
      <c r="D215" s="90"/>
      <c r="E215" s="90"/>
      <c r="F215" s="90"/>
    </row>
    <row r="216" spans="1:6" ht="14.25">
      <c r="A216" s="23"/>
      <c r="B216" s="82"/>
      <c r="C216" s="64" t="s">
        <v>67</v>
      </c>
      <c r="D216" s="91">
        <f>SUM(D217:D217)</f>
        <v>-3900</v>
      </c>
      <c r="E216" s="91">
        <f>SUM(E217:E217)</f>
        <v>0</v>
      </c>
      <c r="F216" s="91">
        <f>SUM(D216:E216)</f>
        <v>-3900</v>
      </c>
    </row>
    <row r="217" spans="1:6" ht="15">
      <c r="A217" s="23"/>
      <c r="B217" s="82"/>
      <c r="C217" s="19" t="s">
        <v>74</v>
      </c>
      <c r="D217" s="90">
        <v>-3900</v>
      </c>
      <c r="E217" s="90"/>
      <c r="F217" s="90">
        <f>SUM(D217:E217)</f>
        <v>-3900</v>
      </c>
    </row>
    <row r="218" spans="1:6" ht="14.25">
      <c r="A218" s="83"/>
      <c r="B218" s="84"/>
      <c r="C218" s="64"/>
      <c r="D218" s="91"/>
      <c r="E218" s="91"/>
      <c r="F218" s="91"/>
    </row>
    <row r="219" spans="1:6" ht="30">
      <c r="A219" s="86" t="s">
        <v>265</v>
      </c>
      <c r="B219" s="85" t="s">
        <v>130</v>
      </c>
      <c r="C219" s="17" t="s">
        <v>131</v>
      </c>
      <c r="D219" s="92"/>
      <c r="E219" s="92"/>
      <c r="F219" s="92"/>
    </row>
    <row r="220" spans="1:6" ht="14.25">
      <c r="A220" s="23"/>
      <c r="B220" s="82"/>
      <c r="C220" s="64" t="s">
        <v>66</v>
      </c>
      <c r="D220" s="91">
        <f>SUM(D221)</f>
        <v>-4870</v>
      </c>
      <c r="E220" s="91">
        <f>SUM(E221)</f>
        <v>0</v>
      </c>
      <c r="F220" s="91">
        <f>SUM(D220:E220)</f>
        <v>-4870</v>
      </c>
    </row>
    <row r="221" spans="1:6" ht="15">
      <c r="A221" s="23"/>
      <c r="B221" s="82"/>
      <c r="C221" s="19" t="s">
        <v>71</v>
      </c>
      <c r="D221" s="90">
        <v>-4870</v>
      </c>
      <c r="E221" s="90"/>
      <c r="F221" s="90">
        <f>SUM(D221:E221)</f>
        <v>-4870</v>
      </c>
    </row>
    <row r="222" spans="1:6" ht="15">
      <c r="A222" s="23"/>
      <c r="B222" s="82"/>
      <c r="C222" s="19"/>
      <c r="D222" s="90"/>
      <c r="E222" s="90"/>
      <c r="F222" s="90"/>
    </row>
    <row r="223" spans="1:6" ht="14.25">
      <c r="A223" s="23"/>
      <c r="B223" s="82"/>
      <c r="C223" s="64" t="s">
        <v>67</v>
      </c>
      <c r="D223" s="91">
        <f>SUM(D224:D224)</f>
        <v>-4870</v>
      </c>
      <c r="E223" s="91">
        <f>SUM(E224:E224)</f>
        <v>0</v>
      </c>
      <c r="F223" s="91">
        <f>SUM(D223:E223)</f>
        <v>-4870</v>
      </c>
    </row>
    <row r="224" spans="1:6" ht="15">
      <c r="A224" s="23"/>
      <c r="B224" s="82"/>
      <c r="C224" s="19" t="s">
        <v>72</v>
      </c>
      <c r="D224" s="90">
        <v>-4870</v>
      </c>
      <c r="E224" s="90"/>
      <c r="F224" s="90">
        <f>SUM(D224:E224)</f>
        <v>-4870</v>
      </c>
    </row>
    <row r="225" spans="1:6" ht="15">
      <c r="A225" s="23"/>
      <c r="B225" s="82"/>
      <c r="C225" s="19"/>
      <c r="D225" s="90"/>
      <c r="E225" s="90"/>
      <c r="F225" s="90"/>
    </row>
    <row r="226" spans="1:6" ht="14.25">
      <c r="A226" s="83" t="s">
        <v>138</v>
      </c>
      <c r="B226" s="84"/>
      <c r="C226" s="64" t="s">
        <v>96</v>
      </c>
      <c r="D226" s="90"/>
      <c r="E226" s="90"/>
      <c r="F226" s="90"/>
    </row>
    <row r="227" spans="1:6" ht="14.25">
      <c r="A227" s="24"/>
      <c r="B227" s="82"/>
      <c r="C227" s="64" t="s">
        <v>66</v>
      </c>
      <c r="D227" s="91">
        <f>D233+D241+D249+D257+D265+D273</f>
        <v>-17850</v>
      </c>
      <c r="E227" s="91">
        <f>E233+E241+E249+E257+E265+E273</f>
        <v>0</v>
      </c>
      <c r="F227" s="91">
        <f>SUM(D227:E227)</f>
        <v>-17850</v>
      </c>
    </row>
    <row r="228" spans="1:6" ht="14.25">
      <c r="A228" s="24"/>
      <c r="B228" s="82"/>
      <c r="C228" s="64" t="s">
        <v>67</v>
      </c>
      <c r="D228" s="91">
        <f>SUM(D229:D230)</f>
        <v>-17850</v>
      </c>
      <c r="E228" s="91">
        <f>SUM(E230:E230)</f>
        <v>0</v>
      </c>
      <c r="F228" s="91">
        <f>SUM(D228:E228)</f>
        <v>-17850</v>
      </c>
    </row>
    <row r="229" spans="1:6" ht="15">
      <c r="A229" s="24"/>
      <c r="B229" s="82"/>
      <c r="C229" s="19" t="s">
        <v>242</v>
      </c>
      <c r="D229" s="90">
        <f>D237</f>
        <v>-650</v>
      </c>
      <c r="E229" s="90">
        <f>E237</f>
        <v>0</v>
      </c>
      <c r="F229" s="90">
        <f>SUM(D229:E229)</f>
        <v>-650</v>
      </c>
    </row>
    <row r="230" spans="1:6" ht="15">
      <c r="A230" s="24"/>
      <c r="B230" s="82"/>
      <c r="C230" s="19" t="s">
        <v>243</v>
      </c>
      <c r="D230" s="90">
        <f>D245+D253+D261++D269+D277</f>
        <v>-17200</v>
      </c>
      <c r="E230" s="90">
        <f>E245+E253+E261++E269+E277</f>
        <v>0</v>
      </c>
      <c r="F230" s="90">
        <f>SUM(D230:E230)</f>
        <v>-17200</v>
      </c>
    </row>
    <row r="231" spans="1:6" ht="14.25">
      <c r="A231" s="83" t="s">
        <v>139</v>
      </c>
      <c r="B231" s="82"/>
      <c r="C231" s="64" t="s">
        <v>69</v>
      </c>
      <c r="D231" s="91">
        <f>SUM(D236)</f>
        <v>-650</v>
      </c>
      <c r="E231" s="91">
        <f>SUM(E236)</f>
        <v>0</v>
      </c>
      <c r="F231" s="91">
        <f>SUM(D231:E231)</f>
        <v>-650</v>
      </c>
    </row>
    <row r="232" spans="1:6" ht="15">
      <c r="A232" s="24" t="s">
        <v>140</v>
      </c>
      <c r="B232" s="130" t="s">
        <v>225</v>
      </c>
      <c r="C232" s="17" t="s">
        <v>230</v>
      </c>
      <c r="D232" s="90"/>
      <c r="E232" s="90"/>
      <c r="F232" s="90"/>
    </row>
    <row r="233" spans="1:6" ht="14.25">
      <c r="A233" s="24"/>
      <c r="B233" s="82"/>
      <c r="C233" s="64" t="s">
        <v>66</v>
      </c>
      <c r="D233" s="91">
        <f>SUM(D234)</f>
        <v>-650</v>
      </c>
      <c r="E233" s="91">
        <f>SUM(E234)</f>
        <v>0</v>
      </c>
      <c r="F233" s="91">
        <f>SUM(D233:E233)</f>
        <v>-650</v>
      </c>
    </row>
    <row r="234" spans="1:6" ht="15">
      <c r="A234" s="24"/>
      <c r="B234" s="82"/>
      <c r="C234" s="19" t="s">
        <v>71</v>
      </c>
      <c r="D234" s="90">
        <v>-650</v>
      </c>
      <c r="E234" s="90"/>
      <c r="F234" s="90">
        <f>SUM(D234:E234)</f>
        <v>-650</v>
      </c>
    </row>
    <row r="235" spans="1:6" ht="15">
      <c r="A235" s="24"/>
      <c r="B235" s="82"/>
      <c r="C235" s="19"/>
      <c r="D235" s="90"/>
      <c r="E235" s="90"/>
      <c r="F235" s="90"/>
    </row>
    <row r="236" spans="1:6" ht="14.25">
      <c r="A236" s="24"/>
      <c r="B236" s="82"/>
      <c r="C236" s="64" t="s">
        <v>67</v>
      </c>
      <c r="D236" s="91">
        <f>SUM(D237:D238)</f>
        <v>-650</v>
      </c>
      <c r="E236" s="91"/>
      <c r="F236" s="91">
        <f>SUM(D236:E236)</f>
        <v>-650</v>
      </c>
    </row>
    <row r="237" spans="1:6" ht="15">
      <c r="A237" s="24"/>
      <c r="B237" s="82"/>
      <c r="C237" s="19" t="s">
        <v>72</v>
      </c>
      <c r="D237" s="90">
        <v>-650</v>
      </c>
      <c r="E237" s="90"/>
      <c r="F237" s="90">
        <f>SUM(D237:E237)</f>
        <v>-650</v>
      </c>
    </row>
    <row r="238" spans="1:6" ht="15">
      <c r="A238" s="24"/>
      <c r="B238" s="82"/>
      <c r="C238" s="19"/>
      <c r="D238" s="90"/>
      <c r="E238" s="90"/>
      <c r="F238" s="90"/>
    </row>
    <row r="239" spans="1:6" ht="14.25">
      <c r="A239" s="83" t="s">
        <v>266</v>
      </c>
      <c r="B239" s="82"/>
      <c r="C239" s="64" t="s">
        <v>15</v>
      </c>
      <c r="D239" s="91">
        <f>SUM(D244)</f>
        <v>-90</v>
      </c>
      <c r="E239" s="91">
        <f>SUM(E244)</f>
        <v>0</v>
      </c>
      <c r="F239" s="91">
        <f>SUM(D239:E239)</f>
        <v>-90</v>
      </c>
    </row>
    <row r="240" spans="1:6" ht="15">
      <c r="A240" s="86" t="s">
        <v>267</v>
      </c>
      <c r="B240" s="85" t="s">
        <v>197</v>
      </c>
      <c r="C240" s="17" t="s">
        <v>198</v>
      </c>
      <c r="D240" s="92"/>
      <c r="E240" s="92"/>
      <c r="F240" s="92"/>
    </row>
    <row r="241" spans="1:6" ht="14.25">
      <c r="A241" s="23"/>
      <c r="B241" s="82"/>
      <c r="C241" s="64" t="s">
        <v>66</v>
      </c>
      <c r="D241" s="91">
        <f>SUM(D242)</f>
        <v>-90</v>
      </c>
      <c r="E241" s="91">
        <f>SUM(E242)</f>
        <v>0</v>
      </c>
      <c r="F241" s="91">
        <f>SUM(D241:E241)</f>
        <v>-90</v>
      </c>
    </row>
    <row r="242" spans="1:6" ht="15">
      <c r="A242" s="23"/>
      <c r="B242" s="82"/>
      <c r="C242" s="19" t="s">
        <v>71</v>
      </c>
      <c r="D242" s="90">
        <v>-90</v>
      </c>
      <c r="E242" s="90"/>
      <c r="F242" s="90">
        <f>SUM(D242:E242)</f>
        <v>-90</v>
      </c>
    </row>
    <row r="243" spans="1:6" ht="15">
      <c r="A243" s="23"/>
      <c r="B243" s="82"/>
      <c r="C243" s="19"/>
      <c r="D243" s="90"/>
      <c r="E243" s="90"/>
      <c r="F243" s="90"/>
    </row>
    <row r="244" spans="1:6" ht="14.25">
      <c r="A244" s="23"/>
      <c r="B244" s="82"/>
      <c r="C244" s="64" t="s">
        <v>67</v>
      </c>
      <c r="D244" s="91">
        <f>SUM(D245:D245)</f>
        <v>-90</v>
      </c>
      <c r="E244" s="91">
        <f>SUM(E245:E245)</f>
        <v>0</v>
      </c>
      <c r="F244" s="91">
        <f>SUM(D244:E244)</f>
        <v>-90</v>
      </c>
    </row>
    <row r="245" spans="1:6" ht="15">
      <c r="A245" s="24"/>
      <c r="B245" s="82"/>
      <c r="C245" s="19" t="s">
        <v>74</v>
      </c>
      <c r="D245" s="90">
        <f>-90</f>
        <v>-90</v>
      </c>
      <c r="E245" s="90"/>
      <c r="F245" s="90">
        <f>SUM(D245:E245)</f>
        <v>-90</v>
      </c>
    </row>
    <row r="246" spans="1:6" ht="15">
      <c r="A246" s="24"/>
      <c r="B246" s="82"/>
      <c r="C246" s="19"/>
      <c r="D246" s="90"/>
      <c r="E246" s="90"/>
      <c r="F246" s="90"/>
    </row>
    <row r="247" spans="1:6" ht="14.25">
      <c r="A247" s="83" t="s">
        <v>268</v>
      </c>
      <c r="B247" s="82"/>
      <c r="C247" s="64" t="s">
        <v>50</v>
      </c>
      <c r="D247" s="91">
        <f>SUM(D252)</f>
        <v>-750</v>
      </c>
      <c r="E247" s="91">
        <f>SUM(E252)</f>
        <v>0</v>
      </c>
      <c r="F247" s="91">
        <f>SUM(D247:E247)</f>
        <v>-750</v>
      </c>
    </row>
    <row r="248" spans="1:6" ht="15">
      <c r="A248" s="86" t="s">
        <v>269</v>
      </c>
      <c r="B248" s="85" t="s">
        <v>244</v>
      </c>
      <c r="C248" s="17" t="s">
        <v>245</v>
      </c>
      <c r="D248" s="92"/>
      <c r="E248" s="92"/>
      <c r="F248" s="92"/>
    </row>
    <row r="249" spans="1:6" ht="14.25">
      <c r="A249" s="23"/>
      <c r="B249" s="82"/>
      <c r="C249" s="64" t="s">
        <v>66</v>
      </c>
      <c r="D249" s="91">
        <f>SUM(D250)</f>
        <v>-750</v>
      </c>
      <c r="E249" s="91">
        <f>SUM(E250)</f>
        <v>0</v>
      </c>
      <c r="F249" s="91">
        <f>SUM(D249:E249)</f>
        <v>-750</v>
      </c>
    </row>
    <row r="250" spans="1:6" ht="15">
      <c r="A250" s="23"/>
      <c r="B250" s="82"/>
      <c r="C250" s="19" t="s">
        <v>71</v>
      </c>
      <c r="D250" s="90">
        <v>-750</v>
      </c>
      <c r="E250" s="90"/>
      <c r="F250" s="90">
        <f>SUM(D250:E250)</f>
        <v>-750</v>
      </c>
    </row>
    <row r="251" spans="1:6" ht="15">
      <c r="A251" s="23"/>
      <c r="B251" s="82"/>
      <c r="C251" s="19"/>
      <c r="D251" s="90"/>
      <c r="E251" s="90"/>
      <c r="F251" s="90"/>
    </row>
    <row r="252" spans="1:6" ht="14.25">
      <c r="A252" s="23"/>
      <c r="B252" s="82"/>
      <c r="C252" s="64" t="s">
        <v>67</v>
      </c>
      <c r="D252" s="91">
        <f>SUM(D253:D253)</f>
        <v>-750</v>
      </c>
      <c r="E252" s="91">
        <f>SUM(E253:E253)</f>
        <v>0</v>
      </c>
      <c r="F252" s="91">
        <f>SUM(D252:E252)</f>
        <v>-750</v>
      </c>
    </row>
    <row r="253" spans="1:6" ht="15">
      <c r="A253" s="24"/>
      <c r="B253" s="82"/>
      <c r="C253" s="19" t="s">
        <v>74</v>
      </c>
      <c r="D253" s="90">
        <f>-1750+1000</f>
        <v>-750</v>
      </c>
      <c r="E253" s="90"/>
      <c r="F253" s="90">
        <f>SUM(D253:E253)</f>
        <v>-750</v>
      </c>
    </row>
    <row r="254" spans="1:6" ht="15">
      <c r="A254" s="24"/>
      <c r="B254" s="82"/>
      <c r="C254" s="19"/>
      <c r="D254" s="90"/>
      <c r="E254" s="90"/>
      <c r="F254" s="90"/>
    </row>
    <row r="255" spans="1:6" ht="14.25">
      <c r="A255" s="83" t="s">
        <v>270</v>
      </c>
      <c r="B255" s="84"/>
      <c r="C255" s="64" t="s">
        <v>16</v>
      </c>
      <c r="D255" s="91">
        <f>SUM(D257)</f>
        <v>-40</v>
      </c>
      <c r="E255" s="91">
        <f>SUM(E257)</f>
        <v>0</v>
      </c>
      <c r="F255" s="91">
        <f>SUM(D255:E255)</f>
        <v>-40</v>
      </c>
    </row>
    <row r="256" spans="1:6" ht="15">
      <c r="A256" s="86" t="s">
        <v>271</v>
      </c>
      <c r="B256" s="85" t="s">
        <v>80</v>
      </c>
      <c r="C256" s="17" t="s">
        <v>187</v>
      </c>
      <c r="D256" s="92"/>
      <c r="E256" s="92"/>
      <c r="F256" s="92"/>
    </row>
    <row r="257" spans="1:6" ht="14.25">
      <c r="A257" s="23"/>
      <c r="B257" s="82"/>
      <c r="C257" s="64" t="s">
        <v>66</v>
      </c>
      <c r="D257" s="91">
        <f>SUM(D258)</f>
        <v>-40</v>
      </c>
      <c r="E257" s="91">
        <f>SUM(E258)</f>
        <v>0</v>
      </c>
      <c r="F257" s="91">
        <f>SUM(D257:E257)</f>
        <v>-40</v>
      </c>
    </row>
    <row r="258" spans="1:6" ht="15">
      <c r="A258" s="23"/>
      <c r="B258" s="82"/>
      <c r="C258" s="19" t="s">
        <v>71</v>
      </c>
      <c r="D258" s="90">
        <v>-40</v>
      </c>
      <c r="E258" s="90"/>
      <c r="F258" s="90">
        <f>SUM(D258:E258)</f>
        <v>-40</v>
      </c>
    </row>
    <row r="259" spans="1:6" ht="15">
      <c r="A259" s="23"/>
      <c r="B259" s="82"/>
      <c r="C259" s="19"/>
      <c r="D259" s="90"/>
      <c r="E259" s="90"/>
      <c r="F259" s="90"/>
    </row>
    <row r="260" spans="1:6" ht="14.25">
      <c r="A260" s="23"/>
      <c r="B260" s="82"/>
      <c r="C260" s="64" t="s">
        <v>67</v>
      </c>
      <c r="D260" s="91">
        <f>SUM(D261:D261)</f>
        <v>-40</v>
      </c>
      <c r="E260" s="91">
        <f>SUM(E261:E261)</f>
        <v>0</v>
      </c>
      <c r="F260" s="91">
        <f>SUM(D260:E260)</f>
        <v>-40</v>
      </c>
    </row>
    <row r="261" spans="1:6" ht="15">
      <c r="A261" s="23"/>
      <c r="B261" s="82"/>
      <c r="C261" s="19" t="s">
        <v>74</v>
      </c>
      <c r="D261" s="90">
        <v>-40</v>
      </c>
      <c r="E261" s="90"/>
      <c r="F261" s="90">
        <f>SUM(D261:E261)</f>
        <v>-40</v>
      </c>
    </row>
    <row r="262" spans="1:6" ht="15">
      <c r="A262" s="23"/>
      <c r="B262" s="82"/>
      <c r="C262" s="19"/>
      <c r="D262" s="90"/>
      <c r="E262" s="90"/>
      <c r="F262" s="90"/>
    </row>
    <row r="263" spans="1:6" ht="14.25">
      <c r="A263" s="83" t="s">
        <v>272</v>
      </c>
      <c r="B263" s="84"/>
      <c r="C263" s="64" t="s">
        <v>17</v>
      </c>
      <c r="D263" s="91">
        <f>SUM(D268)</f>
        <v>-14820</v>
      </c>
      <c r="E263" s="91">
        <f>SUM(E268)</f>
        <v>0</v>
      </c>
      <c r="F263" s="91">
        <f>SUM(D263:E263)</f>
        <v>-14820</v>
      </c>
    </row>
    <row r="264" spans="1:6" ht="15">
      <c r="A264" s="86" t="s">
        <v>273</v>
      </c>
      <c r="B264" s="85" t="s">
        <v>75</v>
      </c>
      <c r="C264" s="17" t="s">
        <v>76</v>
      </c>
      <c r="D264" s="92"/>
      <c r="E264" s="92"/>
      <c r="F264" s="92"/>
    </row>
    <row r="265" spans="1:6" ht="14.25">
      <c r="A265" s="23"/>
      <c r="B265" s="82"/>
      <c r="C265" s="64" t="s">
        <v>66</v>
      </c>
      <c r="D265" s="91">
        <f>SUM(D266:D266)</f>
        <v>-14820</v>
      </c>
      <c r="E265" s="91">
        <f>SUM(E266:E266)</f>
        <v>0</v>
      </c>
      <c r="F265" s="91">
        <f>SUM(D265:E265)</f>
        <v>-14820</v>
      </c>
    </row>
    <row r="266" spans="1:6" ht="15">
      <c r="A266" s="23"/>
      <c r="B266" s="82"/>
      <c r="C266" s="19" t="s">
        <v>71</v>
      </c>
      <c r="D266" s="90">
        <v>-14820</v>
      </c>
      <c r="E266" s="90"/>
      <c r="F266" s="90">
        <f>SUM(D266:E266)</f>
        <v>-14820</v>
      </c>
    </row>
    <row r="267" spans="1:6" ht="15">
      <c r="A267" s="23"/>
      <c r="B267" s="82"/>
      <c r="C267" s="19"/>
      <c r="D267" s="90"/>
      <c r="E267" s="90"/>
      <c r="F267" s="90"/>
    </row>
    <row r="268" spans="1:6" ht="14.25">
      <c r="A268" s="23"/>
      <c r="B268" s="82"/>
      <c r="C268" s="64" t="s">
        <v>67</v>
      </c>
      <c r="D268" s="91">
        <f>SUM(D269:D269)</f>
        <v>-14820</v>
      </c>
      <c r="E268" s="91">
        <f>SUM(E269:E269)</f>
        <v>0</v>
      </c>
      <c r="F268" s="91">
        <f>SUM(D268:E268)</f>
        <v>-14820</v>
      </c>
    </row>
    <row r="269" spans="1:6" ht="15">
      <c r="A269" s="23"/>
      <c r="B269" s="82"/>
      <c r="C269" s="19" t="s">
        <v>74</v>
      </c>
      <c r="D269" s="90">
        <v>-14820</v>
      </c>
      <c r="E269" s="90"/>
      <c r="F269" s="90">
        <f>SUM(D269:E269)</f>
        <v>-14820</v>
      </c>
    </row>
    <row r="270" spans="1:6" ht="15">
      <c r="A270" s="23"/>
      <c r="B270" s="82"/>
      <c r="C270" s="19"/>
      <c r="D270" s="90"/>
      <c r="E270" s="90"/>
      <c r="F270" s="90"/>
    </row>
    <row r="271" spans="1:6" ht="14.25">
      <c r="A271" s="83" t="s">
        <v>274</v>
      </c>
      <c r="B271" s="84"/>
      <c r="C271" s="64" t="s">
        <v>18</v>
      </c>
      <c r="D271" s="91">
        <f>SUM(D276)</f>
        <v>-1500</v>
      </c>
      <c r="E271" s="91">
        <f>SUM(E276)</f>
        <v>0</v>
      </c>
      <c r="F271" s="91">
        <f>SUM(D271:E271)</f>
        <v>-1500</v>
      </c>
    </row>
    <row r="272" spans="1:6" ht="30">
      <c r="A272" s="86" t="s">
        <v>275</v>
      </c>
      <c r="B272" s="85">
        <v>10700</v>
      </c>
      <c r="C272" s="17" t="s">
        <v>247</v>
      </c>
      <c r="D272" s="92"/>
      <c r="E272" s="92"/>
      <c r="F272" s="92"/>
    </row>
    <row r="273" spans="1:6" ht="14.25">
      <c r="A273" s="23"/>
      <c r="B273" s="82"/>
      <c r="C273" s="64" t="s">
        <v>66</v>
      </c>
      <c r="D273" s="91">
        <f>SUM(D274:D274)</f>
        <v>-1500</v>
      </c>
      <c r="E273" s="91">
        <f>SUM(E274:E274)</f>
        <v>0</v>
      </c>
      <c r="F273" s="91">
        <f>SUM(D273:E273)</f>
        <v>-1500</v>
      </c>
    </row>
    <row r="274" spans="1:6" ht="15">
      <c r="A274" s="23"/>
      <c r="B274" s="82"/>
      <c r="C274" s="19" t="s">
        <v>71</v>
      </c>
      <c r="D274" s="90">
        <v>-1500</v>
      </c>
      <c r="E274" s="90"/>
      <c r="F274" s="90">
        <f>SUM(D274:E274)</f>
        <v>-1500</v>
      </c>
    </row>
    <row r="275" spans="1:6" ht="15">
      <c r="A275" s="23"/>
      <c r="B275" s="82"/>
      <c r="C275" s="19"/>
      <c r="D275" s="90"/>
      <c r="E275" s="90"/>
      <c r="F275" s="90"/>
    </row>
    <row r="276" spans="1:6" ht="14.25">
      <c r="A276" s="23"/>
      <c r="B276" s="82"/>
      <c r="C276" s="64" t="s">
        <v>67</v>
      </c>
      <c r="D276" s="91">
        <f>SUM(D277:D277)</f>
        <v>-1500</v>
      </c>
      <c r="E276" s="91">
        <f>SUM(E277:E277)</f>
        <v>0</v>
      </c>
      <c r="F276" s="91">
        <f>SUM(D276:E276)</f>
        <v>-1500</v>
      </c>
    </row>
    <row r="277" spans="1:6" ht="15">
      <c r="A277" s="23"/>
      <c r="B277" s="82"/>
      <c r="C277" s="19" t="s">
        <v>74</v>
      </c>
      <c r="D277" s="90">
        <v>-1500</v>
      </c>
      <c r="E277" s="90"/>
      <c r="F277" s="90">
        <f>SUM(D277:E277)</f>
        <v>-1500</v>
      </c>
    </row>
    <row r="278" spans="1:6" ht="12" customHeight="1">
      <c r="A278" s="23"/>
      <c r="B278" s="82"/>
      <c r="C278" s="19"/>
      <c r="D278" s="90"/>
      <c r="E278" s="90"/>
      <c r="F278" s="90"/>
    </row>
    <row r="279" spans="1:6" ht="14.25">
      <c r="A279" s="83" t="s">
        <v>195</v>
      </c>
      <c r="B279" s="84"/>
      <c r="C279" s="64" t="s">
        <v>53</v>
      </c>
      <c r="D279" s="90"/>
      <c r="E279" s="90"/>
      <c r="F279" s="90"/>
    </row>
    <row r="280" spans="1:6" ht="14.25">
      <c r="A280" s="24"/>
      <c r="B280" s="82"/>
      <c r="C280" s="64" t="s">
        <v>66</v>
      </c>
      <c r="D280" s="91">
        <f>SUM(D285)</f>
        <v>-3500</v>
      </c>
      <c r="E280" s="91">
        <f>SUM(E285)</f>
        <v>0</v>
      </c>
      <c r="F280" s="91">
        <f>SUM(D280:E280)</f>
        <v>-3500</v>
      </c>
    </row>
    <row r="281" spans="1:6" ht="14.25">
      <c r="A281" s="24"/>
      <c r="B281" s="82"/>
      <c r="C281" s="64" t="s">
        <v>67</v>
      </c>
      <c r="D281" s="91">
        <f>SUM(D282:D282)</f>
        <v>-3500</v>
      </c>
      <c r="E281" s="91">
        <f>SUM(E282:E282)</f>
        <v>0</v>
      </c>
      <c r="F281" s="91">
        <f>SUM(D281:E281)</f>
        <v>-3500</v>
      </c>
    </row>
    <row r="282" spans="1:6" ht="15">
      <c r="A282" s="24"/>
      <c r="B282" s="82"/>
      <c r="C282" s="19" t="s">
        <v>64</v>
      </c>
      <c r="D282" s="90">
        <f>SUM(D289)</f>
        <v>-3500</v>
      </c>
      <c r="E282" s="90">
        <f>SUM(E289)</f>
        <v>0</v>
      </c>
      <c r="F282" s="90">
        <f>SUM(D282:E282)</f>
        <v>-3500</v>
      </c>
    </row>
    <row r="283" spans="1:6" ht="14.25">
      <c r="A283" s="83" t="s">
        <v>196</v>
      </c>
      <c r="B283" s="82"/>
      <c r="C283" s="64" t="s">
        <v>69</v>
      </c>
      <c r="D283" s="91">
        <f>SUM(D288)</f>
        <v>-3500</v>
      </c>
      <c r="E283" s="91">
        <f>SUM(E288)</f>
        <v>0</v>
      </c>
      <c r="F283" s="91">
        <f>SUM(D283:E283)</f>
        <v>-3500</v>
      </c>
    </row>
    <row r="284" spans="1:6" ht="15">
      <c r="A284" s="86" t="s">
        <v>241</v>
      </c>
      <c r="B284" s="85" t="s">
        <v>97</v>
      </c>
      <c r="C284" s="17" t="s">
        <v>98</v>
      </c>
      <c r="D284" s="92"/>
      <c r="E284" s="92"/>
      <c r="F284" s="92"/>
    </row>
    <row r="285" spans="1:6" ht="14.25">
      <c r="A285" s="23"/>
      <c r="B285" s="82"/>
      <c r="C285" s="64" t="s">
        <v>66</v>
      </c>
      <c r="D285" s="91">
        <f>SUM(D286)</f>
        <v>-3500</v>
      </c>
      <c r="E285" s="91">
        <f>SUM(E286)</f>
        <v>0</v>
      </c>
      <c r="F285" s="91">
        <f>SUM(D285:E285)</f>
        <v>-3500</v>
      </c>
    </row>
    <row r="286" spans="1:6" ht="15">
      <c r="A286" s="23"/>
      <c r="B286" s="82"/>
      <c r="C286" s="19" t="s">
        <v>71</v>
      </c>
      <c r="D286" s="90">
        <v>-3500</v>
      </c>
      <c r="E286" s="90"/>
      <c r="F286" s="90">
        <f>SUM(D286:E286)</f>
        <v>-3500</v>
      </c>
    </row>
    <row r="287" spans="1:6" ht="15">
      <c r="A287" s="23"/>
      <c r="B287" s="82"/>
      <c r="C287" s="19"/>
      <c r="D287" s="90"/>
      <c r="E287" s="90"/>
      <c r="F287" s="90"/>
    </row>
    <row r="288" spans="1:6" ht="14.25">
      <c r="A288" s="23"/>
      <c r="B288" s="82"/>
      <c r="C288" s="64" t="s">
        <v>67</v>
      </c>
      <c r="D288" s="91">
        <f>SUM(D289:D289)</f>
        <v>-3500</v>
      </c>
      <c r="E288" s="91">
        <f>SUM(E289:E289)</f>
        <v>0</v>
      </c>
      <c r="F288" s="91">
        <f>SUM(D288:E288)</f>
        <v>-3500</v>
      </c>
    </row>
    <row r="289" spans="1:6" ht="15">
      <c r="A289" s="23"/>
      <c r="B289" s="82"/>
      <c r="C289" s="19" t="s">
        <v>72</v>
      </c>
      <c r="D289" s="90">
        <v>-3500</v>
      </c>
      <c r="E289" s="90"/>
      <c r="F289" s="90">
        <f>SUM(D289:E289)</f>
        <v>-3500</v>
      </c>
    </row>
    <row r="290" spans="1:6" ht="15">
      <c r="A290" s="23"/>
      <c r="B290" s="82"/>
      <c r="C290" s="19"/>
      <c r="D290" s="90"/>
      <c r="E290" s="90"/>
      <c r="F290" s="90"/>
    </row>
    <row r="291" spans="1:6" ht="14.25">
      <c r="A291" s="83" t="s">
        <v>248</v>
      </c>
      <c r="B291" s="84"/>
      <c r="C291" s="64" t="s">
        <v>99</v>
      </c>
      <c r="D291" s="90"/>
      <c r="E291" s="90"/>
      <c r="F291" s="90"/>
    </row>
    <row r="292" spans="1:6" ht="14.25">
      <c r="A292" s="24"/>
      <c r="B292" s="82"/>
      <c r="C292" s="64" t="s">
        <v>66</v>
      </c>
      <c r="D292" s="91">
        <f>D297+D304+D311+D318+D325+D332+D339+D346+D354</f>
        <v>-776</v>
      </c>
      <c r="E292" s="91">
        <f>E297+E304+E311+E318+E325+E332+E339+E346+E354</f>
        <v>537</v>
      </c>
      <c r="F292" s="91">
        <f>SUM(D292:E292)</f>
        <v>-239</v>
      </c>
    </row>
    <row r="293" spans="1:6" ht="14.25">
      <c r="A293" s="24"/>
      <c r="B293" s="82"/>
      <c r="C293" s="64" t="s">
        <v>67</v>
      </c>
      <c r="D293" s="91">
        <f>SUM(D294:D294)</f>
        <v>-776</v>
      </c>
      <c r="E293" s="91">
        <f>SUM(E294:E294)</f>
        <v>537</v>
      </c>
      <c r="F293" s="91">
        <f>SUM(D293:E293)</f>
        <v>-239</v>
      </c>
    </row>
    <row r="294" spans="1:6" ht="15">
      <c r="A294" s="24"/>
      <c r="B294" s="82"/>
      <c r="C294" s="19" t="s">
        <v>64</v>
      </c>
      <c r="D294" s="90">
        <f>D301+D308+D315+D322+D329+D336+D343+D351+D358</f>
        <v>-776</v>
      </c>
      <c r="E294" s="90">
        <f>E301+E308+E315+E322+E329+E336+E343+E351+E358</f>
        <v>537</v>
      </c>
      <c r="F294" s="90">
        <f>SUM(D294:E294)</f>
        <v>-239</v>
      </c>
    </row>
    <row r="295" spans="1:6" ht="14.25">
      <c r="A295" s="83" t="s">
        <v>249</v>
      </c>
      <c r="B295" s="84"/>
      <c r="C295" s="64" t="s">
        <v>18</v>
      </c>
      <c r="D295" s="91">
        <f>SUM(D300,D307,D314,D321,D328,D335,D342,D350,D357)</f>
        <v>-776</v>
      </c>
      <c r="E295" s="91">
        <f>SUM(E300,E307,E314,E321,E328,E335,E342,E350,E357)</f>
        <v>537</v>
      </c>
      <c r="F295" s="91">
        <f>SUM(D295:E295)</f>
        <v>-239</v>
      </c>
    </row>
    <row r="296" spans="1:6" ht="15">
      <c r="A296" s="86" t="s">
        <v>276</v>
      </c>
      <c r="B296" s="85">
        <v>10120</v>
      </c>
      <c r="C296" s="17" t="s">
        <v>278</v>
      </c>
      <c r="D296" s="92"/>
      <c r="E296" s="92"/>
      <c r="F296" s="92"/>
    </row>
    <row r="297" spans="1:6" ht="14.25">
      <c r="A297" s="23"/>
      <c r="B297" s="82"/>
      <c r="C297" s="64" t="s">
        <v>66</v>
      </c>
      <c r="D297" s="91">
        <f>SUM(D298:D298)</f>
        <v>-200</v>
      </c>
      <c r="E297" s="91">
        <f>SUM(E298:E298)</f>
        <v>0</v>
      </c>
      <c r="F297" s="91">
        <f>SUM(D297:E297)</f>
        <v>-200</v>
      </c>
    </row>
    <row r="298" spans="1:6" ht="15">
      <c r="A298" s="23"/>
      <c r="B298" s="82"/>
      <c r="C298" s="19" t="s">
        <v>71</v>
      </c>
      <c r="D298" s="90">
        <v>-200</v>
      </c>
      <c r="E298" s="90"/>
      <c r="F298" s="90">
        <f>SUM(D298:E298)</f>
        <v>-200</v>
      </c>
    </row>
    <row r="299" spans="1:6" ht="15">
      <c r="A299" s="23"/>
      <c r="B299" s="82"/>
      <c r="C299" s="19"/>
      <c r="D299" s="90"/>
      <c r="E299" s="90"/>
      <c r="F299" s="90"/>
    </row>
    <row r="300" spans="1:6" ht="14.25">
      <c r="A300" s="23"/>
      <c r="B300" s="82"/>
      <c r="C300" s="64" t="s">
        <v>67</v>
      </c>
      <c r="D300" s="91">
        <f>SUM(D301:D301)</f>
        <v>-200</v>
      </c>
      <c r="E300" s="91">
        <f>SUM(E301:E301)</f>
        <v>0</v>
      </c>
      <c r="F300" s="91">
        <f>SUM(D300:E300)</f>
        <v>-200</v>
      </c>
    </row>
    <row r="301" spans="1:6" ht="15">
      <c r="A301" s="23"/>
      <c r="B301" s="82"/>
      <c r="C301" s="19" t="s">
        <v>72</v>
      </c>
      <c r="D301" s="90">
        <v>-200</v>
      </c>
      <c r="E301" s="90"/>
      <c r="F301" s="90">
        <f>SUM(D301:E301)</f>
        <v>-200</v>
      </c>
    </row>
    <row r="302" spans="1:6" ht="14.25">
      <c r="A302" s="83"/>
      <c r="B302" s="84"/>
      <c r="C302" s="64"/>
      <c r="D302" s="91"/>
      <c r="E302" s="91"/>
      <c r="F302" s="91"/>
    </row>
    <row r="303" spans="1:6" ht="30">
      <c r="A303" s="86" t="s">
        <v>279</v>
      </c>
      <c r="B303" s="85">
        <v>10120</v>
      </c>
      <c r="C303" s="17" t="s">
        <v>280</v>
      </c>
      <c r="D303" s="92"/>
      <c r="E303" s="92"/>
      <c r="F303" s="92"/>
    </row>
    <row r="304" spans="1:6" ht="14.25">
      <c r="A304" s="23"/>
      <c r="B304" s="82"/>
      <c r="C304" s="64" t="s">
        <v>66</v>
      </c>
      <c r="D304" s="91">
        <f>SUM(D305:D305)</f>
        <v>-1284</v>
      </c>
      <c r="E304" s="91">
        <f>SUM(E305:E305)</f>
        <v>0</v>
      </c>
      <c r="F304" s="91">
        <f>SUM(D304:E304)</f>
        <v>-1284</v>
      </c>
    </row>
    <row r="305" spans="1:6" ht="15">
      <c r="A305" s="23"/>
      <c r="B305" s="82"/>
      <c r="C305" s="19" t="s">
        <v>71</v>
      </c>
      <c r="D305" s="90">
        <v>-1284</v>
      </c>
      <c r="E305" s="90"/>
      <c r="F305" s="90">
        <f>SUM(D305:E305)</f>
        <v>-1284</v>
      </c>
    </row>
    <row r="306" spans="1:6" ht="15">
      <c r="A306" s="23"/>
      <c r="B306" s="82"/>
      <c r="C306" s="19"/>
      <c r="D306" s="90"/>
      <c r="E306" s="90"/>
      <c r="F306" s="90"/>
    </row>
    <row r="307" spans="1:6" ht="14.25">
      <c r="A307" s="23"/>
      <c r="B307" s="82"/>
      <c r="C307" s="64" t="s">
        <v>67</v>
      </c>
      <c r="D307" s="91">
        <f>SUM(D308:D308)</f>
        <v>-1284</v>
      </c>
      <c r="E307" s="91">
        <f>SUM(E308:E308)</f>
        <v>0</v>
      </c>
      <c r="F307" s="91">
        <f>SUM(D307:E307)</f>
        <v>-1284</v>
      </c>
    </row>
    <row r="308" spans="1:6" ht="15">
      <c r="A308" s="23"/>
      <c r="B308" s="82"/>
      <c r="C308" s="19" t="s">
        <v>72</v>
      </c>
      <c r="D308" s="90">
        <f>750-1800-300+66</f>
        <v>-1284</v>
      </c>
      <c r="E308" s="90"/>
      <c r="F308" s="90">
        <f>SUM(D308:E308)</f>
        <v>-1284</v>
      </c>
    </row>
    <row r="309" spans="1:6" ht="14.25">
      <c r="A309" s="83"/>
      <c r="B309" s="84"/>
      <c r="C309" s="64"/>
      <c r="D309" s="91"/>
      <c r="E309" s="91"/>
      <c r="F309" s="91"/>
    </row>
    <row r="310" spans="1:6" ht="30">
      <c r="A310" s="86" t="s">
        <v>301</v>
      </c>
      <c r="B310" s="85">
        <v>10200</v>
      </c>
      <c r="C310" s="17" t="s">
        <v>100</v>
      </c>
      <c r="D310" s="92"/>
      <c r="E310" s="92"/>
      <c r="F310" s="92"/>
    </row>
    <row r="311" spans="1:6" ht="14.25">
      <c r="A311" s="23"/>
      <c r="B311" s="82"/>
      <c r="C311" s="64" t="s">
        <v>66</v>
      </c>
      <c r="D311" s="91">
        <f>SUM(D312)</f>
        <v>0</v>
      </c>
      <c r="E311" s="91">
        <f>SUM(E312:E312)</f>
        <v>50</v>
      </c>
      <c r="F311" s="91">
        <f>SUM(D311:E311)</f>
        <v>50</v>
      </c>
    </row>
    <row r="312" spans="1:6" ht="15">
      <c r="A312" s="23"/>
      <c r="B312" s="82"/>
      <c r="C312" s="19" t="s">
        <v>309</v>
      </c>
      <c r="D312" s="90"/>
      <c r="E312" s="90">
        <v>50</v>
      </c>
      <c r="F312" s="90">
        <f>SUM(D312:E312)</f>
        <v>50</v>
      </c>
    </row>
    <row r="313" spans="1:6" ht="15">
      <c r="A313" s="23"/>
      <c r="B313" s="82"/>
      <c r="C313" s="19"/>
      <c r="D313" s="90"/>
      <c r="E313" s="90"/>
      <c r="F313" s="90"/>
    </row>
    <row r="314" spans="1:6" ht="14.25">
      <c r="A314" s="23"/>
      <c r="B314" s="82"/>
      <c r="C314" s="64" t="s">
        <v>67</v>
      </c>
      <c r="D314" s="91">
        <f>SUM(D315:D315)</f>
        <v>0</v>
      </c>
      <c r="E314" s="91">
        <f>SUM(E315:E315)</f>
        <v>50</v>
      </c>
      <c r="F314" s="91">
        <f>SUM(D314:E314)</f>
        <v>50</v>
      </c>
    </row>
    <row r="315" spans="1:6" ht="15">
      <c r="A315" s="23"/>
      <c r="B315" s="82"/>
      <c r="C315" s="19" t="s">
        <v>72</v>
      </c>
      <c r="D315" s="90"/>
      <c r="E315" s="90">
        <v>50</v>
      </c>
      <c r="F315" s="90">
        <f>SUM(D315:E315)</f>
        <v>50</v>
      </c>
    </row>
    <row r="316" spans="1:6" ht="15">
      <c r="A316" s="23"/>
      <c r="B316" s="82"/>
      <c r="C316" s="19"/>
      <c r="D316" s="90"/>
      <c r="E316" s="90"/>
      <c r="F316" s="90"/>
    </row>
    <row r="317" spans="1:6" ht="30">
      <c r="A317" s="86" t="s">
        <v>302</v>
      </c>
      <c r="B317" s="85">
        <v>10200</v>
      </c>
      <c r="C317" s="17" t="s">
        <v>101</v>
      </c>
      <c r="D317" s="92"/>
      <c r="E317" s="92"/>
      <c r="F317" s="92"/>
    </row>
    <row r="318" spans="1:6" ht="14.25">
      <c r="A318" s="23"/>
      <c r="B318" s="82"/>
      <c r="C318" s="64" t="s">
        <v>66</v>
      </c>
      <c r="D318" s="91">
        <f>SUM(D319:D319)</f>
        <v>0</v>
      </c>
      <c r="E318" s="91">
        <f>SUM(E319:E319)</f>
        <v>430</v>
      </c>
      <c r="F318" s="91">
        <f>SUM(D318:E318)</f>
        <v>430</v>
      </c>
    </row>
    <row r="319" spans="1:6" ht="15">
      <c r="A319" s="23"/>
      <c r="B319" s="82"/>
      <c r="C319" s="19" t="s">
        <v>277</v>
      </c>
      <c r="D319" s="90"/>
      <c r="E319" s="90">
        <v>430</v>
      </c>
      <c r="F319" s="90">
        <f>SUM(D319:E319)</f>
        <v>430</v>
      </c>
    </row>
    <row r="320" spans="1:6" ht="15">
      <c r="A320" s="23"/>
      <c r="B320" s="82"/>
      <c r="C320" s="19"/>
      <c r="D320" s="90"/>
      <c r="E320" s="90"/>
      <c r="F320" s="90"/>
    </row>
    <row r="321" spans="1:6" ht="14.25">
      <c r="A321" s="23"/>
      <c r="B321" s="82"/>
      <c r="C321" s="64" t="s">
        <v>67</v>
      </c>
      <c r="D321" s="91">
        <f>SUM(D322:D322)</f>
        <v>0</v>
      </c>
      <c r="E321" s="91">
        <f>SUM(E322:E322)</f>
        <v>430</v>
      </c>
      <c r="F321" s="91">
        <f>SUM(D321:E321)</f>
        <v>430</v>
      </c>
    </row>
    <row r="322" spans="1:6" ht="15">
      <c r="A322" s="23"/>
      <c r="B322" s="82"/>
      <c r="C322" s="19" t="s">
        <v>72</v>
      </c>
      <c r="D322" s="90"/>
      <c r="E322" s="90">
        <v>430</v>
      </c>
      <c r="F322" s="90">
        <f>SUM(D322:E322)</f>
        <v>430</v>
      </c>
    </row>
    <row r="323" spans="1:6" ht="15">
      <c r="A323" s="23"/>
      <c r="B323" s="82"/>
      <c r="C323" s="19"/>
      <c r="D323" s="90"/>
      <c r="E323" s="90"/>
      <c r="F323" s="90"/>
    </row>
    <row r="324" spans="1:6" ht="15">
      <c r="A324" s="24" t="s">
        <v>303</v>
      </c>
      <c r="B324" s="82">
        <v>10400</v>
      </c>
      <c r="C324" s="17" t="s">
        <v>281</v>
      </c>
      <c r="D324" s="92"/>
      <c r="E324" s="92"/>
      <c r="F324" s="92"/>
    </row>
    <row r="325" spans="1:6" ht="14.25">
      <c r="A325" s="23"/>
      <c r="B325" s="82"/>
      <c r="C325" s="64" t="s">
        <v>66</v>
      </c>
      <c r="D325" s="91">
        <f>SUM(D326:D326)</f>
        <v>340</v>
      </c>
      <c r="E325" s="91">
        <f>SUM(E326:E326)</f>
        <v>0</v>
      </c>
      <c r="F325" s="91">
        <f>SUM(D325:E325)</f>
        <v>340</v>
      </c>
    </row>
    <row r="326" spans="1:6" ht="15">
      <c r="A326" s="23"/>
      <c r="B326" s="82"/>
      <c r="C326" s="19" t="s">
        <v>71</v>
      </c>
      <c r="D326" s="90">
        <v>340</v>
      </c>
      <c r="E326" s="90"/>
      <c r="F326" s="90">
        <f>SUM(D326:E326)</f>
        <v>340</v>
      </c>
    </row>
    <row r="327" spans="1:6" ht="15">
      <c r="A327" s="23"/>
      <c r="B327" s="82"/>
      <c r="C327" s="19"/>
      <c r="D327" s="90"/>
      <c r="E327" s="90"/>
      <c r="F327" s="90"/>
    </row>
    <row r="328" spans="1:6" ht="14.25">
      <c r="A328" s="23"/>
      <c r="B328" s="82"/>
      <c r="C328" s="64" t="s">
        <v>67</v>
      </c>
      <c r="D328" s="91">
        <f>SUM(D329:D329)</f>
        <v>340</v>
      </c>
      <c r="E328" s="91">
        <f>SUM(E329:E329)</f>
        <v>0</v>
      </c>
      <c r="F328" s="91">
        <f>SUM(D328:E328)</f>
        <v>340</v>
      </c>
    </row>
    <row r="329" spans="1:6" ht="15">
      <c r="A329" s="23"/>
      <c r="B329" s="82"/>
      <c r="C329" s="19" t="s">
        <v>72</v>
      </c>
      <c r="D329" s="90">
        <v>340</v>
      </c>
      <c r="E329" s="90"/>
      <c r="F329" s="90">
        <f>SUM(D329:E329)</f>
        <v>340</v>
      </c>
    </row>
    <row r="330" spans="1:6" ht="15">
      <c r="A330" s="23"/>
      <c r="B330" s="82"/>
      <c r="C330" s="19"/>
      <c r="D330" s="90"/>
      <c r="E330" s="90"/>
      <c r="F330" s="90"/>
    </row>
    <row r="331" spans="1:6" ht="45">
      <c r="A331" s="24" t="s">
        <v>304</v>
      </c>
      <c r="B331" s="82">
        <v>10401</v>
      </c>
      <c r="C331" s="17" t="s">
        <v>306</v>
      </c>
      <c r="D331" s="92"/>
      <c r="E331" s="92"/>
      <c r="F331" s="92"/>
    </row>
    <row r="332" spans="1:6" ht="14.25">
      <c r="A332" s="23"/>
      <c r="B332" s="82"/>
      <c r="C332" s="64" t="s">
        <v>66</v>
      </c>
      <c r="D332" s="91">
        <f>SUM(D333:D333)</f>
        <v>0</v>
      </c>
      <c r="E332" s="91">
        <f>SUM(E333:E333)</f>
        <v>45</v>
      </c>
      <c r="F332" s="91">
        <f>SUM(D332:E332)</f>
        <v>45</v>
      </c>
    </row>
    <row r="333" spans="1:6" ht="15">
      <c r="A333" s="23"/>
      <c r="B333" s="82"/>
      <c r="C333" s="19" t="s">
        <v>277</v>
      </c>
      <c r="D333" s="90"/>
      <c r="E333" s="90">
        <v>45</v>
      </c>
      <c r="F333" s="90">
        <f>SUM(D333:E333)</f>
        <v>45</v>
      </c>
    </row>
    <row r="334" spans="1:6" ht="15">
      <c r="A334" s="23"/>
      <c r="B334" s="82"/>
      <c r="C334" s="19"/>
      <c r="D334" s="90"/>
      <c r="E334" s="90"/>
      <c r="F334" s="90"/>
    </row>
    <row r="335" spans="1:6" ht="14.25">
      <c r="A335" s="23"/>
      <c r="B335" s="82"/>
      <c r="C335" s="64" t="s">
        <v>67</v>
      </c>
      <c r="D335" s="91">
        <f>SUM(D336:D336)</f>
        <v>0</v>
      </c>
      <c r="E335" s="91">
        <f>SUM(E336:E336)</f>
        <v>45</v>
      </c>
      <c r="F335" s="91">
        <f>SUM(D335:E335)</f>
        <v>45</v>
      </c>
    </row>
    <row r="336" spans="1:6" ht="15">
      <c r="A336" s="23"/>
      <c r="B336" s="82"/>
      <c r="C336" s="19" t="s">
        <v>72</v>
      </c>
      <c r="D336" s="90"/>
      <c r="E336" s="90">
        <v>45</v>
      </c>
      <c r="F336" s="90">
        <f>SUM(D336:E336)</f>
        <v>45</v>
      </c>
    </row>
    <row r="337" spans="1:6" ht="15">
      <c r="A337" s="23"/>
      <c r="B337" s="82"/>
      <c r="C337" s="19"/>
      <c r="D337" s="90"/>
      <c r="E337" s="90"/>
      <c r="F337" s="90"/>
    </row>
    <row r="338" spans="1:6" ht="15">
      <c r="A338" s="24" t="s">
        <v>305</v>
      </c>
      <c r="B338" s="82">
        <v>10402</v>
      </c>
      <c r="C338" s="17" t="s">
        <v>282</v>
      </c>
      <c r="D338" s="92"/>
      <c r="E338" s="92"/>
      <c r="F338" s="92"/>
    </row>
    <row r="339" spans="1:6" ht="14.25">
      <c r="A339" s="23"/>
      <c r="B339" s="82"/>
      <c r="C339" s="64" t="s">
        <v>66</v>
      </c>
      <c r="D339" s="91">
        <f>SUM(D340:D340)</f>
        <v>700</v>
      </c>
      <c r="E339" s="91">
        <f>SUM(E340:E340)</f>
        <v>0</v>
      </c>
      <c r="F339" s="91">
        <f>SUM(D339:E339)</f>
        <v>700</v>
      </c>
    </row>
    <row r="340" spans="1:6" ht="15">
      <c r="A340" s="23"/>
      <c r="B340" s="82"/>
      <c r="C340" s="19" t="s">
        <v>71</v>
      </c>
      <c r="D340" s="90">
        <v>700</v>
      </c>
      <c r="E340" s="90"/>
      <c r="F340" s="90">
        <f>SUM(D340:E340)</f>
        <v>700</v>
      </c>
    </row>
    <row r="341" spans="1:6" ht="15">
      <c r="A341" s="23"/>
      <c r="B341" s="82"/>
      <c r="C341" s="19"/>
      <c r="D341" s="90"/>
      <c r="E341" s="90"/>
      <c r="F341" s="90"/>
    </row>
    <row r="342" spans="1:6" ht="14.25">
      <c r="A342" s="23"/>
      <c r="B342" s="82"/>
      <c r="C342" s="64" t="s">
        <v>67</v>
      </c>
      <c r="D342" s="91">
        <f>SUM(D343:D343)</f>
        <v>700</v>
      </c>
      <c r="E342" s="91">
        <f>SUM(E343:E343)</f>
        <v>0</v>
      </c>
      <c r="F342" s="91">
        <f>SUM(D342:E342)</f>
        <v>700</v>
      </c>
    </row>
    <row r="343" spans="1:6" ht="15">
      <c r="A343" s="23"/>
      <c r="B343" s="82"/>
      <c r="C343" s="19" t="s">
        <v>72</v>
      </c>
      <c r="D343" s="90">
        <v>700</v>
      </c>
      <c r="E343" s="90"/>
      <c r="F343" s="90">
        <f>SUM(D343:E343)</f>
        <v>700</v>
      </c>
    </row>
    <row r="344" spans="1:6" ht="15">
      <c r="A344" s="23"/>
      <c r="B344" s="82"/>
      <c r="C344" s="19"/>
      <c r="D344" s="90"/>
      <c r="E344" s="90"/>
      <c r="F344" s="90"/>
    </row>
    <row r="345" spans="1:6" ht="30">
      <c r="A345" s="24" t="s">
        <v>307</v>
      </c>
      <c r="B345" s="85">
        <v>10700</v>
      </c>
      <c r="C345" s="17" t="s">
        <v>102</v>
      </c>
      <c r="D345" s="92"/>
      <c r="E345" s="92"/>
      <c r="F345" s="92"/>
    </row>
    <row r="346" spans="1:6" ht="14.25">
      <c r="A346" s="23"/>
      <c r="B346" s="82"/>
      <c r="C346" s="64" t="s">
        <v>66</v>
      </c>
      <c r="D346" s="91">
        <f>SUM(D347:D348)</f>
        <v>-130</v>
      </c>
      <c r="E346" s="91">
        <f>SUM(E347:E348)</f>
        <v>12</v>
      </c>
      <c r="F346" s="91">
        <f>SUM(D346:E346)</f>
        <v>-118</v>
      </c>
    </row>
    <row r="347" spans="1:6" ht="15">
      <c r="A347" s="23"/>
      <c r="B347" s="82"/>
      <c r="C347" s="19" t="s">
        <v>71</v>
      </c>
      <c r="D347" s="90">
        <v>-130</v>
      </c>
      <c r="E347" s="90"/>
      <c r="F347" s="90">
        <f>SUM(D347:E347)</f>
        <v>-130</v>
      </c>
    </row>
    <row r="348" spans="1:6" ht="15">
      <c r="A348" s="23"/>
      <c r="B348" s="82"/>
      <c r="C348" s="19" t="s">
        <v>277</v>
      </c>
      <c r="D348" s="90"/>
      <c r="E348" s="90">
        <v>12</v>
      </c>
      <c r="F348" s="90">
        <f>SUM(D348:E348)</f>
        <v>12</v>
      </c>
    </row>
    <row r="349" spans="1:6" ht="15">
      <c r="A349" s="23"/>
      <c r="B349" s="82"/>
      <c r="C349" s="19"/>
      <c r="D349" s="90"/>
      <c r="E349" s="90"/>
      <c r="F349" s="90"/>
    </row>
    <row r="350" spans="1:6" ht="14.25">
      <c r="A350" s="23"/>
      <c r="B350" s="82"/>
      <c r="C350" s="64" t="s">
        <v>67</v>
      </c>
      <c r="D350" s="91">
        <f>SUM(D351:D351)</f>
        <v>-130</v>
      </c>
      <c r="E350" s="91">
        <f>SUM(E351:E351)</f>
        <v>12</v>
      </c>
      <c r="F350" s="91">
        <f>SUM(D350:E350)</f>
        <v>-118</v>
      </c>
    </row>
    <row r="351" spans="1:6" ht="15">
      <c r="A351" s="23"/>
      <c r="B351" s="82"/>
      <c r="C351" s="19" t="s">
        <v>72</v>
      </c>
      <c r="D351" s="90">
        <v>-130</v>
      </c>
      <c r="E351" s="90">
        <v>12</v>
      </c>
      <c r="F351" s="90">
        <f>SUM(D351:E351)</f>
        <v>-118</v>
      </c>
    </row>
    <row r="352" spans="1:6" ht="15">
      <c r="A352" s="23"/>
      <c r="B352" s="82"/>
      <c r="C352" s="19"/>
      <c r="D352" s="90"/>
      <c r="E352" s="90"/>
      <c r="F352" s="90"/>
    </row>
    <row r="353" spans="1:6" ht="15">
      <c r="A353" s="24" t="s">
        <v>308</v>
      </c>
      <c r="B353" s="82">
        <v>10702</v>
      </c>
      <c r="C353" s="17" t="s">
        <v>283</v>
      </c>
      <c r="D353" s="92"/>
      <c r="E353" s="92"/>
      <c r="F353" s="92"/>
    </row>
    <row r="354" spans="1:6" ht="14.25">
      <c r="A354" s="23"/>
      <c r="B354" s="82"/>
      <c r="C354" s="64" t="s">
        <v>66</v>
      </c>
      <c r="D354" s="91">
        <f>SUM(D355:D355)</f>
        <v>-202</v>
      </c>
      <c r="E354" s="91">
        <f>SUM(E355:E355)</f>
        <v>0</v>
      </c>
      <c r="F354" s="91">
        <f>SUM(D354:E354)</f>
        <v>-202</v>
      </c>
    </row>
    <row r="355" spans="1:6" ht="15">
      <c r="A355" s="23"/>
      <c r="B355" s="82"/>
      <c r="C355" s="19" t="s">
        <v>71</v>
      </c>
      <c r="D355" s="90">
        <f>-130-72</f>
        <v>-202</v>
      </c>
      <c r="E355" s="90"/>
      <c r="F355" s="90">
        <f>SUM(D355:E355)</f>
        <v>-202</v>
      </c>
    </row>
    <row r="356" spans="1:6" ht="15">
      <c r="A356" s="23"/>
      <c r="B356" s="82"/>
      <c r="C356" s="19"/>
      <c r="D356" s="90"/>
      <c r="E356" s="90"/>
      <c r="F356" s="90"/>
    </row>
    <row r="357" spans="1:6" ht="14.25">
      <c r="A357" s="23"/>
      <c r="B357" s="82"/>
      <c r="C357" s="64" t="s">
        <v>67</v>
      </c>
      <c r="D357" s="91">
        <f>SUM(D358:D358)</f>
        <v>-202</v>
      </c>
      <c r="E357" s="91">
        <f>SUM(E358:E358)</f>
        <v>0</v>
      </c>
      <c r="F357" s="91">
        <f>SUM(D357:E357)</f>
        <v>-202</v>
      </c>
    </row>
    <row r="358" spans="1:6" ht="15">
      <c r="A358" s="23"/>
      <c r="B358" s="82"/>
      <c r="C358" s="19" t="s">
        <v>72</v>
      </c>
      <c r="D358" s="90">
        <f>-130-72</f>
        <v>-202</v>
      </c>
      <c r="E358" s="90"/>
      <c r="F358" s="90">
        <f>SUM(D358:E358)</f>
        <v>-202</v>
      </c>
    </row>
    <row r="359" spans="1:6" ht="15">
      <c r="A359" s="23"/>
      <c r="B359" s="82"/>
      <c r="C359" s="19"/>
      <c r="D359" s="90"/>
      <c r="E359" s="90"/>
      <c r="F359" s="90"/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4
Tartu Linnavolikogu 6. novembri  2008. a 
määruse nr 101 juurde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81"/>
  <sheetViews>
    <sheetView showZeros="0" tabSelected="1" workbookViewId="0" topLeftCell="A28">
      <selection activeCell="E39" sqref="E39"/>
    </sheetView>
  </sheetViews>
  <sheetFormatPr defaultColWidth="9.140625" defaultRowHeight="12.75"/>
  <cols>
    <col min="1" max="1" width="45.57421875" style="30" customWidth="1"/>
    <col min="2" max="2" width="9.421875" style="0" customWidth="1"/>
    <col min="3" max="3" width="11.57421875" style="0" customWidth="1"/>
    <col min="4" max="4" width="10.28125" style="0" bestFit="1" customWidth="1"/>
    <col min="5" max="5" width="32.421875" style="30" customWidth="1"/>
  </cols>
  <sheetData>
    <row r="2" spans="1:4" ht="25.5" customHeight="1">
      <c r="A2" s="145" t="s">
        <v>123</v>
      </c>
      <c r="B2" s="145"/>
      <c r="C2" s="145"/>
      <c r="D2" s="145"/>
    </row>
    <row r="3" spans="2:4" ht="12.75">
      <c r="B3" s="31"/>
      <c r="C3" s="32"/>
      <c r="D3" s="33" t="s">
        <v>14</v>
      </c>
    </row>
    <row r="4" spans="1:4" ht="25.5" customHeight="1">
      <c r="A4" s="146" t="s">
        <v>27</v>
      </c>
      <c r="B4" s="148" t="s">
        <v>28</v>
      </c>
      <c r="C4" s="149"/>
      <c r="D4" s="150" t="s">
        <v>141</v>
      </c>
    </row>
    <row r="5" spans="1:4" ht="15">
      <c r="A5" s="147"/>
      <c r="B5" s="34" t="s">
        <v>29</v>
      </c>
      <c r="C5" s="35" t="s">
        <v>30</v>
      </c>
      <c r="D5" s="151"/>
    </row>
    <row r="6" spans="1:4" ht="14.25">
      <c r="A6" s="36" t="s">
        <v>124</v>
      </c>
      <c r="B6" s="37">
        <f>SUM(B7)</f>
        <v>-18318</v>
      </c>
      <c r="C6" s="37">
        <f>SUM(C7)</f>
        <v>-89213</v>
      </c>
      <c r="D6" s="37">
        <f aca="true" t="shared" si="0" ref="D6:D14">SUM(B6:C6)</f>
        <v>-107531</v>
      </c>
    </row>
    <row r="7" spans="1:4" ht="14.25">
      <c r="A7" s="70" t="s">
        <v>52</v>
      </c>
      <c r="B7" s="104">
        <f>SUM(B8:B14)</f>
        <v>-18318</v>
      </c>
      <c r="C7" s="104">
        <f>SUM(C8:C14)</f>
        <v>-89213</v>
      </c>
      <c r="D7" s="39">
        <f t="shared" si="0"/>
        <v>-107531</v>
      </c>
    </row>
    <row r="8" spans="1:4" ht="15">
      <c r="A8" s="38" t="s">
        <v>69</v>
      </c>
      <c r="B8" s="71">
        <f>SUM(B21)</f>
        <v>-200</v>
      </c>
      <c r="C8" s="71">
        <f>SUM(C21)</f>
        <v>0</v>
      </c>
      <c r="D8" s="71">
        <f t="shared" si="0"/>
        <v>-200</v>
      </c>
    </row>
    <row r="9" spans="1:4" ht="15">
      <c r="A9" s="38" t="s">
        <v>15</v>
      </c>
      <c r="B9" s="71">
        <f>SUM(B38,B58,B63)</f>
        <v>-9690</v>
      </c>
      <c r="C9" s="71">
        <f>SUM(C38,C58,C63)</f>
        <v>-6450</v>
      </c>
      <c r="D9" s="71">
        <f t="shared" si="0"/>
        <v>-16140</v>
      </c>
    </row>
    <row r="10" spans="1:4" ht="15">
      <c r="A10" s="38" t="s">
        <v>19</v>
      </c>
      <c r="B10" s="71">
        <f>SUM(B50)</f>
        <v>-3000</v>
      </c>
      <c r="C10" s="71">
        <f>SUM(C50)</f>
        <v>0</v>
      </c>
      <c r="D10" s="71">
        <f t="shared" si="0"/>
        <v>-3000</v>
      </c>
    </row>
    <row r="11" spans="1:4" ht="15">
      <c r="A11" s="38" t="s">
        <v>50</v>
      </c>
      <c r="B11" s="71">
        <f>B53+B66</f>
        <v>-1100</v>
      </c>
      <c r="C11" s="71">
        <f>C53+C66</f>
        <v>0</v>
      </c>
      <c r="D11" s="71">
        <f t="shared" si="0"/>
        <v>-1100</v>
      </c>
    </row>
    <row r="12" spans="1:4" ht="15">
      <c r="A12" s="69" t="s">
        <v>16</v>
      </c>
      <c r="B12" s="71">
        <f>B70</f>
        <v>-40</v>
      </c>
      <c r="C12" s="71">
        <f>C70</f>
        <v>0</v>
      </c>
      <c r="D12" s="71">
        <f t="shared" si="0"/>
        <v>-40</v>
      </c>
    </row>
    <row r="13" spans="1:4" ht="15">
      <c r="A13" s="38" t="s">
        <v>17</v>
      </c>
      <c r="B13" s="71">
        <f>B24+B73</f>
        <v>-2788</v>
      </c>
      <c r="C13" s="71">
        <f>C24+C73</f>
        <v>-82763</v>
      </c>
      <c r="D13" s="71">
        <f t="shared" si="0"/>
        <v>-85551</v>
      </c>
    </row>
    <row r="14" spans="1:4" ht="15">
      <c r="A14" s="117" t="s">
        <v>18</v>
      </c>
      <c r="B14" s="71">
        <f>SUM(B77)</f>
        <v>-1500</v>
      </c>
      <c r="C14" s="71">
        <f>SUM(C77)</f>
        <v>0</v>
      </c>
      <c r="D14" s="71">
        <f t="shared" si="0"/>
        <v>-1500</v>
      </c>
    </row>
    <row r="15" spans="1:4" ht="12.75">
      <c r="A15" s="40"/>
      <c r="B15" s="41"/>
      <c r="C15" s="41"/>
      <c r="D15" s="41"/>
    </row>
    <row r="16" spans="1:4" ht="29.25" customHeight="1">
      <c r="A16" s="152" t="s">
        <v>31</v>
      </c>
      <c r="B16" s="152"/>
      <c r="C16" s="152"/>
      <c r="D16" s="152"/>
    </row>
    <row r="17" spans="1:4" ht="12.75">
      <c r="A17" s="42"/>
      <c r="B17" s="42"/>
      <c r="C17" s="42"/>
      <c r="D17" s="42"/>
    </row>
    <row r="18" spans="1:4" ht="25.5" customHeight="1">
      <c r="A18" s="146" t="s">
        <v>27</v>
      </c>
      <c r="B18" s="148" t="s">
        <v>28</v>
      </c>
      <c r="C18" s="149"/>
      <c r="D18" s="150" t="s">
        <v>141</v>
      </c>
    </row>
    <row r="19" spans="1:4" ht="15">
      <c r="A19" s="147"/>
      <c r="B19" s="140" t="s">
        <v>29</v>
      </c>
      <c r="C19" s="141" t="s">
        <v>30</v>
      </c>
      <c r="D19" s="151"/>
    </row>
    <row r="20" spans="1:4" ht="14.25">
      <c r="A20" s="127" t="s">
        <v>221</v>
      </c>
      <c r="B20" s="134">
        <f aca="true" t="shared" si="1" ref="B20:D21">SUM(B21)</f>
        <v>-200</v>
      </c>
      <c r="C20" s="134">
        <f t="shared" si="1"/>
        <v>0</v>
      </c>
      <c r="D20" s="105">
        <f t="shared" si="1"/>
        <v>-200</v>
      </c>
    </row>
    <row r="21" spans="1:4" ht="14.25">
      <c r="A21" s="129" t="s">
        <v>222</v>
      </c>
      <c r="B21" s="135">
        <f t="shared" si="1"/>
        <v>-200</v>
      </c>
      <c r="C21" s="135">
        <f t="shared" si="1"/>
        <v>0</v>
      </c>
      <c r="D21" s="106">
        <f t="shared" si="1"/>
        <v>-200</v>
      </c>
    </row>
    <row r="22" spans="1:4" ht="15">
      <c r="A22" s="128" t="s">
        <v>223</v>
      </c>
      <c r="B22" s="136">
        <v>-200</v>
      </c>
      <c r="C22" s="137"/>
      <c r="D22" s="126">
        <f>B22+C22</f>
        <v>-200</v>
      </c>
    </row>
    <row r="23" spans="1:4" ht="14.25">
      <c r="A23" s="43" t="s">
        <v>33</v>
      </c>
      <c r="B23" s="105">
        <f>SUM(B24)</f>
        <v>-2968</v>
      </c>
      <c r="C23" s="105">
        <f>SUM(C24)</f>
        <v>-67763</v>
      </c>
      <c r="D23" s="105">
        <f aca="true" t="shared" si="2" ref="D23:D35">SUM(B23:C23)</f>
        <v>-70731</v>
      </c>
    </row>
    <row r="24" spans="1:4" ht="14.25">
      <c r="A24" s="44" t="s">
        <v>34</v>
      </c>
      <c r="B24" s="106">
        <f>SUM(B25,B28,B32,B34)</f>
        <v>-2968</v>
      </c>
      <c r="C24" s="106">
        <f>SUM(C32,C34)</f>
        <v>-67763</v>
      </c>
      <c r="D24" s="107">
        <f t="shared" si="2"/>
        <v>-70731</v>
      </c>
    </row>
    <row r="25" spans="1:4" ht="15">
      <c r="A25" s="44" t="s">
        <v>284</v>
      </c>
      <c r="B25" s="106">
        <f>SUM(B26:B27)</f>
        <v>-2100</v>
      </c>
      <c r="C25" s="106">
        <f>SUM(C26:C27)</f>
        <v>0</v>
      </c>
      <c r="D25" s="107">
        <f aca="true" t="shared" si="3" ref="D25:D31">SUM(B25:C25)</f>
        <v>-2100</v>
      </c>
    </row>
    <row r="26" spans="1:4" ht="15">
      <c r="A26" s="125" t="s">
        <v>285</v>
      </c>
      <c r="B26" s="110">
        <v>-100</v>
      </c>
      <c r="C26" s="110"/>
      <c r="D26" s="133">
        <f t="shared" si="3"/>
        <v>-100</v>
      </c>
    </row>
    <row r="27" spans="1:4" ht="30">
      <c r="A27" s="125" t="s">
        <v>286</v>
      </c>
      <c r="B27" s="109">
        <v>-2000</v>
      </c>
      <c r="C27" s="109"/>
      <c r="D27" s="126">
        <f t="shared" si="3"/>
        <v>-2000</v>
      </c>
    </row>
    <row r="28" spans="1:4" ht="15">
      <c r="A28" s="122" t="s">
        <v>287</v>
      </c>
      <c r="B28" s="123">
        <f>SUM(B29:B31)</f>
        <v>-1195</v>
      </c>
      <c r="C28" s="123"/>
      <c r="D28" s="107">
        <f t="shared" si="3"/>
        <v>-1195</v>
      </c>
    </row>
    <row r="29" spans="1:4" ht="15">
      <c r="A29" s="125" t="s">
        <v>288</v>
      </c>
      <c r="B29" s="109">
        <v>-950</v>
      </c>
      <c r="C29" s="109"/>
      <c r="D29" s="126">
        <f t="shared" si="3"/>
        <v>-950</v>
      </c>
    </row>
    <row r="30" spans="1:4" ht="15">
      <c r="A30" s="125" t="s">
        <v>289</v>
      </c>
      <c r="B30" s="109">
        <v>-200</v>
      </c>
      <c r="C30" s="109"/>
      <c r="D30" s="126">
        <f t="shared" si="3"/>
        <v>-200</v>
      </c>
    </row>
    <row r="31" spans="1:4" ht="15">
      <c r="A31" s="125" t="s">
        <v>290</v>
      </c>
      <c r="B31" s="109">
        <v>-45</v>
      </c>
      <c r="C31" s="109"/>
      <c r="D31" s="126">
        <f t="shared" si="3"/>
        <v>-45</v>
      </c>
    </row>
    <row r="32" spans="1:4" ht="15">
      <c r="A32" s="122" t="s">
        <v>213</v>
      </c>
      <c r="B32" s="123">
        <f>SUM(B33)</f>
        <v>0</v>
      </c>
      <c r="C32" s="123">
        <f>SUM(C33)</f>
        <v>-67763</v>
      </c>
      <c r="D32" s="124">
        <f t="shared" si="2"/>
        <v>-67763</v>
      </c>
    </row>
    <row r="33" spans="1:4" ht="30">
      <c r="A33" s="125" t="s">
        <v>214</v>
      </c>
      <c r="B33" s="109"/>
      <c r="C33" s="109">
        <v>-67763</v>
      </c>
      <c r="D33" s="126">
        <f t="shared" si="2"/>
        <v>-67763</v>
      </c>
    </row>
    <row r="34" spans="1:4" ht="15">
      <c r="A34" s="45" t="s">
        <v>42</v>
      </c>
      <c r="B34" s="123">
        <f>SUM(B35)</f>
        <v>327</v>
      </c>
      <c r="C34" s="123">
        <f>SUM(C35)</f>
        <v>0</v>
      </c>
      <c r="D34" s="116">
        <f t="shared" si="2"/>
        <v>327</v>
      </c>
    </row>
    <row r="35" spans="1:4" ht="15">
      <c r="A35" s="46" t="s">
        <v>203</v>
      </c>
      <c r="B35" s="109">
        <v>327</v>
      </c>
      <c r="C35" s="110"/>
      <c r="D35" s="110">
        <f t="shared" si="2"/>
        <v>327</v>
      </c>
    </row>
    <row r="36" spans="1:4" ht="14.25">
      <c r="A36" s="47"/>
      <c r="B36" s="106"/>
      <c r="C36" s="106"/>
      <c r="D36" s="110"/>
    </row>
    <row r="37" spans="1:4" ht="14.25">
      <c r="A37" s="43" t="s">
        <v>36</v>
      </c>
      <c r="B37" s="48">
        <f>SUM(B38,B50,B53)</f>
        <v>-9050</v>
      </c>
      <c r="C37" s="48">
        <f>SUM(C38,C50,C53)</f>
        <v>-6450</v>
      </c>
      <c r="D37" s="48">
        <f aca="true" t="shared" si="4" ref="D37:D43">SUM(B37:C37)</f>
        <v>-15500</v>
      </c>
    </row>
    <row r="38" spans="1:4" ht="14.25">
      <c r="A38" s="49" t="s">
        <v>37</v>
      </c>
      <c r="B38" s="111">
        <f>SUM(B39,B48)</f>
        <v>-5700</v>
      </c>
      <c r="C38" s="111">
        <f>SUM(C39,C48)</f>
        <v>-6450</v>
      </c>
      <c r="D38" s="108">
        <f t="shared" si="4"/>
        <v>-12150</v>
      </c>
    </row>
    <row r="39" spans="1:4" ht="15">
      <c r="A39" s="50" t="s">
        <v>38</v>
      </c>
      <c r="B39" s="111">
        <f>SUM(B40:B44)</f>
        <v>-5000</v>
      </c>
      <c r="C39" s="111">
        <f>SUM(C40:C44)</f>
        <v>-6450</v>
      </c>
      <c r="D39" s="108">
        <f t="shared" si="4"/>
        <v>-11450</v>
      </c>
    </row>
    <row r="40" spans="1:4" ht="14.25">
      <c r="A40" s="49" t="s">
        <v>291</v>
      </c>
      <c r="B40" s="111">
        <v>-2000</v>
      </c>
      <c r="C40" s="112"/>
      <c r="D40" s="108">
        <f t="shared" si="4"/>
        <v>-2000</v>
      </c>
    </row>
    <row r="41" spans="1:4" ht="14.25">
      <c r="A41" s="52" t="s">
        <v>292</v>
      </c>
      <c r="B41" s="111">
        <v>-1000</v>
      </c>
      <c r="C41" s="111"/>
      <c r="D41" s="108">
        <f t="shared" si="4"/>
        <v>-1000</v>
      </c>
    </row>
    <row r="42" spans="1:4" ht="14.25">
      <c r="A42" s="52" t="s">
        <v>293</v>
      </c>
      <c r="B42" s="111">
        <f>1550-100+100</f>
        <v>1550</v>
      </c>
      <c r="C42" s="111">
        <v>-6450</v>
      </c>
      <c r="D42" s="108">
        <f t="shared" si="4"/>
        <v>-4900</v>
      </c>
    </row>
    <row r="43" spans="1:4" ht="14.25">
      <c r="A43" s="52" t="s">
        <v>294</v>
      </c>
      <c r="B43" s="111">
        <v>-850</v>
      </c>
      <c r="C43" s="111"/>
      <c r="D43" s="108">
        <f t="shared" si="4"/>
        <v>-850</v>
      </c>
    </row>
    <row r="44" spans="1:4" ht="14.25">
      <c r="A44" s="52" t="s">
        <v>295</v>
      </c>
      <c r="B44" s="111">
        <v>-2700</v>
      </c>
      <c r="C44" s="111"/>
      <c r="D44" s="108">
        <f aca="true" t="shared" si="5" ref="D44:D55">SUM(B44:C44)</f>
        <v>-2700</v>
      </c>
    </row>
    <row r="45" spans="1:4" ht="15">
      <c r="A45" s="146" t="s">
        <v>27</v>
      </c>
      <c r="B45" s="148" t="s">
        <v>28</v>
      </c>
      <c r="C45" s="149"/>
      <c r="D45" s="150" t="s">
        <v>141</v>
      </c>
    </row>
    <row r="46" spans="1:4" ht="15">
      <c r="A46" s="147"/>
      <c r="B46" s="140" t="s">
        <v>29</v>
      </c>
      <c r="C46" s="141" t="s">
        <v>30</v>
      </c>
      <c r="D46" s="151"/>
    </row>
    <row r="47" spans="1:4" ht="15">
      <c r="A47" s="51" t="s">
        <v>171</v>
      </c>
      <c r="B47" s="113"/>
      <c r="C47" s="113"/>
      <c r="D47" s="108">
        <f t="shared" si="5"/>
        <v>0</v>
      </c>
    </row>
    <row r="48" spans="1:4" ht="14.25" customHeight="1">
      <c r="A48" s="52" t="s">
        <v>180</v>
      </c>
      <c r="B48" s="111">
        <f>SUM(B49)</f>
        <v>-700</v>
      </c>
      <c r="C48" s="111"/>
      <c r="D48" s="108">
        <f t="shared" si="5"/>
        <v>-700</v>
      </c>
    </row>
    <row r="49" spans="1:4" ht="15">
      <c r="A49" s="51" t="s">
        <v>181</v>
      </c>
      <c r="B49" s="113">
        <v>-700</v>
      </c>
      <c r="C49" s="113"/>
      <c r="D49" s="108">
        <f t="shared" si="5"/>
        <v>-700</v>
      </c>
    </row>
    <row r="50" spans="1:4" ht="14.25">
      <c r="A50" s="52" t="s">
        <v>39</v>
      </c>
      <c r="B50" s="111">
        <f>SUM(B51)</f>
        <v>-3000</v>
      </c>
      <c r="C50" s="111">
        <f>SUM(C51)</f>
        <v>0</v>
      </c>
      <c r="D50" s="108">
        <f t="shared" si="5"/>
        <v>-3000</v>
      </c>
    </row>
    <row r="51" spans="1:4" ht="15">
      <c r="A51" s="53" t="s">
        <v>176</v>
      </c>
      <c r="B51" s="111">
        <f>SUM(B52:B52)</f>
        <v>-3000</v>
      </c>
      <c r="C51" s="111"/>
      <c r="D51" s="108">
        <f t="shared" si="5"/>
        <v>-3000</v>
      </c>
    </row>
    <row r="52" spans="1:4" ht="15">
      <c r="A52" s="51" t="s">
        <v>296</v>
      </c>
      <c r="B52" s="113">
        <v>-3000</v>
      </c>
      <c r="C52" s="113"/>
      <c r="D52" s="110">
        <f t="shared" si="5"/>
        <v>-3000</v>
      </c>
    </row>
    <row r="53" spans="1:4" ht="14.25">
      <c r="A53" s="52" t="s">
        <v>57</v>
      </c>
      <c r="B53" s="111">
        <f>SUM(B54)</f>
        <v>-350</v>
      </c>
      <c r="C53" s="111">
        <f>SUM(C54)</f>
        <v>0</v>
      </c>
      <c r="D53" s="108">
        <f t="shared" si="5"/>
        <v>-350</v>
      </c>
    </row>
    <row r="54" spans="1:4" ht="15">
      <c r="A54" s="51" t="s">
        <v>172</v>
      </c>
      <c r="B54" s="111">
        <f>SUM(B55:B55)</f>
        <v>-350</v>
      </c>
      <c r="C54" s="111">
        <f>SUM(C55)</f>
        <v>0</v>
      </c>
      <c r="D54" s="108">
        <f t="shared" si="5"/>
        <v>-350</v>
      </c>
    </row>
    <row r="55" spans="1:4" ht="15">
      <c r="A55" s="51" t="s">
        <v>173</v>
      </c>
      <c r="B55" s="113">
        <v>-350</v>
      </c>
      <c r="C55" s="113"/>
      <c r="D55" s="110">
        <f t="shared" si="5"/>
        <v>-350</v>
      </c>
    </row>
    <row r="56" spans="1:4" ht="15">
      <c r="A56" s="51"/>
      <c r="B56" s="113"/>
      <c r="C56" s="113"/>
      <c r="D56" s="110"/>
    </row>
    <row r="57" spans="1:4" ht="14.25">
      <c r="A57" s="43" t="s">
        <v>204</v>
      </c>
      <c r="B57" s="48">
        <f aca="true" t="shared" si="6" ref="B57:C59">SUM(B58)</f>
        <v>-3900</v>
      </c>
      <c r="C57" s="48">
        <f t="shared" si="6"/>
        <v>0</v>
      </c>
      <c r="D57" s="48">
        <f>SUM(B57:C57)</f>
        <v>-3900</v>
      </c>
    </row>
    <row r="58" spans="1:4" ht="14.25">
      <c r="A58" s="49" t="s">
        <v>37</v>
      </c>
      <c r="B58" s="111">
        <f t="shared" si="6"/>
        <v>-3900</v>
      </c>
      <c r="C58" s="111">
        <f t="shared" si="6"/>
        <v>0</v>
      </c>
      <c r="D58" s="108">
        <f>SUM(B58:C58)</f>
        <v>-3900</v>
      </c>
    </row>
    <row r="59" spans="1:4" ht="15">
      <c r="A59" s="50" t="s">
        <v>205</v>
      </c>
      <c r="B59" s="111">
        <f t="shared" si="6"/>
        <v>-3900</v>
      </c>
      <c r="C59" s="111">
        <f t="shared" si="6"/>
        <v>0</v>
      </c>
      <c r="D59" s="108">
        <f>SUM(B59:C59)</f>
        <v>-3900</v>
      </c>
    </row>
    <row r="60" spans="1:4" ht="15">
      <c r="A60" s="121" t="s">
        <v>206</v>
      </c>
      <c r="B60" s="113">
        <v>-3900</v>
      </c>
      <c r="C60" s="93"/>
      <c r="D60" s="110">
        <f>SUM(B60:C60)</f>
        <v>-3900</v>
      </c>
    </row>
    <row r="61" spans="1:4" ht="15">
      <c r="A61" s="51"/>
      <c r="B61" s="113"/>
      <c r="C61" s="113"/>
      <c r="D61" s="110"/>
    </row>
    <row r="62" spans="1:4" ht="14.25">
      <c r="A62" s="54" t="s">
        <v>40</v>
      </c>
      <c r="B62" s="58">
        <f>B63+B70+B73+B77+B66</f>
        <v>-2200</v>
      </c>
      <c r="C62" s="58">
        <f>C63+C70+C73+C77+C66</f>
        <v>-15000</v>
      </c>
      <c r="D62" s="48">
        <f aca="true" t="shared" si="7" ref="D62:D80">SUM(B62:C62)</f>
        <v>-17200</v>
      </c>
    </row>
    <row r="63" spans="1:4" ht="14.25">
      <c r="A63" s="49" t="s">
        <v>37</v>
      </c>
      <c r="B63" s="111">
        <f>SUM(B64)</f>
        <v>-90</v>
      </c>
      <c r="C63" s="111">
        <f>SUM(C64)</f>
        <v>0</v>
      </c>
      <c r="D63" s="108">
        <f>SUM(B63:C63)</f>
        <v>-90</v>
      </c>
    </row>
    <row r="64" spans="1:4" ht="15">
      <c r="A64" s="50" t="s">
        <v>207</v>
      </c>
      <c r="B64" s="111">
        <f>SUM(B65:B65)</f>
        <v>-90</v>
      </c>
      <c r="C64" s="111">
        <f>SUM(C65:C65)</f>
        <v>0</v>
      </c>
      <c r="D64" s="108">
        <f>SUM(B64:C64)</f>
        <v>-90</v>
      </c>
    </row>
    <row r="65" spans="1:4" ht="30">
      <c r="A65" s="121" t="s">
        <v>208</v>
      </c>
      <c r="B65" s="113">
        <v>-90</v>
      </c>
      <c r="C65" s="93"/>
      <c r="D65" s="110">
        <f>SUM(B65:C65)</f>
        <v>-90</v>
      </c>
    </row>
    <row r="66" spans="1:4" ht="14.25">
      <c r="A66" s="52" t="s">
        <v>57</v>
      </c>
      <c r="B66" s="111">
        <f>SUM(B67)</f>
        <v>-750</v>
      </c>
      <c r="C66" s="111"/>
      <c r="D66" s="108">
        <f t="shared" si="7"/>
        <v>-750</v>
      </c>
    </row>
    <row r="67" spans="1:4" ht="15">
      <c r="A67" s="52" t="s">
        <v>174</v>
      </c>
      <c r="B67" s="111">
        <f>SUM(B68:B69)</f>
        <v>-750</v>
      </c>
      <c r="C67" s="111"/>
      <c r="D67" s="108">
        <f t="shared" si="7"/>
        <v>-750</v>
      </c>
    </row>
    <row r="68" spans="1:4" ht="15">
      <c r="A68" s="51" t="s">
        <v>246</v>
      </c>
      <c r="B68" s="113">
        <v>-1750</v>
      </c>
      <c r="C68" s="113"/>
      <c r="D68" s="110">
        <f>SUM(B68:C68)</f>
        <v>-1750</v>
      </c>
    </row>
    <row r="69" spans="1:5" s="120" customFormat="1" ht="15">
      <c r="A69" s="51" t="s">
        <v>175</v>
      </c>
      <c r="B69" s="113">
        <v>1000</v>
      </c>
      <c r="C69" s="113"/>
      <c r="D69" s="110">
        <f>SUM(B69:C69)</f>
        <v>1000</v>
      </c>
      <c r="E69" s="119"/>
    </row>
    <row r="70" spans="1:4" ht="13.5" customHeight="1">
      <c r="A70" s="55" t="s">
        <v>32</v>
      </c>
      <c r="B70" s="111">
        <f>SUM(B71)</f>
        <v>-40</v>
      </c>
      <c r="C70" s="111">
        <f>SUM(C71)</f>
        <v>0</v>
      </c>
      <c r="D70" s="108">
        <f t="shared" si="7"/>
        <v>-40</v>
      </c>
    </row>
    <row r="71" spans="1:4" ht="15">
      <c r="A71" s="56" t="s">
        <v>185</v>
      </c>
      <c r="B71" s="111">
        <f>SUM(B72)</f>
        <v>-40</v>
      </c>
      <c r="C71" s="111">
        <f>SUM(C72)</f>
        <v>0</v>
      </c>
      <c r="D71" s="108">
        <f t="shared" si="7"/>
        <v>-40</v>
      </c>
    </row>
    <row r="72" spans="1:4" ht="18" customHeight="1">
      <c r="A72" s="56" t="s">
        <v>186</v>
      </c>
      <c r="B72" s="113">
        <v>-40</v>
      </c>
      <c r="C72" s="113"/>
      <c r="D72" s="110">
        <f t="shared" si="7"/>
        <v>-40</v>
      </c>
    </row>
    <row r="73" spans="1:4" ht="14.25">
      <c r="A73" s="55" t="s">
        <v>34</v>
      </c>
      <c r="B73" s="111">
        <f>SUM(B74)</f>
        <v>180</v>
      </c>
      <c r="C73" s="111">
        <f>SUM(C74)</f>
        <v>-15000</v>
      </c>
      <c r="D73" s="108">
        <f t="shared" si="7"/>
        <v>-14820</v>
      </c>
    </row>
    <row r="74" spans="1:4" ht="15">
      <c r="A74" s="57" t="s">
        <v>35</v>
      </c>
      <c r="B74" s="111">
        <f>SUM(B75:B76)</f>
        <v>180</v>
      </c>
      <c r="C74" s="111">
        <f>SUM(C75:C75)</f>
        <v>-15000</v>
      </c>
      <c r="D74" s="108">
        <f t="shared" si="7"/>
        <v>-14820</v>
      </c>
    </row>
    <row r="75" spans="1:4" ht="15">
      <c r="A75" s="56" t="s">
        <v>209</v>
      </c>
      <c r="B75" s="113"/>
      <c r="C75" s="93">
        <v>-15000</v>
      </c>
      <c r="D75" s="110">
        <f t="shared" si="7"/>
        <v>-15000</v>
      </c>
    </row>
    <row r="76" spans="1:4" ht="15">
      <c r="A76" s="56" t="s">
        <v>297</v>
      </c>
      <c r="B76" s="113">
        <v>180</v>
      </c>
      <c r="C76" s="93"/>
      <c r="D76" s="110">
        <f t="shared" si="7"/>
        <v>180</v>
      </c>
    </row>
    <row r="77" spans="1:4" ht="14.25">
      <c r="A77" s="55" t="s">
        <v>49</v>
      </c>
      <c r="B77" s="111">
        <f>SUM(B78)</f>
        <v>-1500</v>
      </c>
      <c r="C77" s="112"/>
      <c r="D77" s="108">
        <f t="shared" si="7"/>
        <v>-1500</v>
      </c>
    </row>
    <row r="78" spans="1:4" ht="30">
      <c r="A78" s="57" t="s">
        <v>210</v>
      </c>
      <c r="B78" s="114">
        <f>SUM(B79)</f>
        <v>-1500</v>
      </c>
      <c r="C78" s="115"/>
      <c r="D78" s="116">
        <f t="shared" si="7"/>
        <v>-1500</v>
      </c>
    </row>
    <row r="79" spans="1:4" ht="30">
      <c r="A79" s="56" t="s">
        <v>211</v>
      </c>
      <c r="B79" s="113">
        <v>-1500</v>
      </c>
      <c r="C79" s="93"/>
      <c r="D79" s="110">
        <f t="shared" si="7"/>
        <v>-1500</v>
      </c>
    </row>
    <row r="80" spans="1:4" ht="19.5" customHeight="1">
      <c r="A80" s="55" t="s">
        <v>41</v>
      </c>
      <c r="B80" s="112">
        <f>SUM(B20,B62,B57,B37,B23)</f>
        <v>-18318</v>
      </c>
      <c r="C80" s="112">
        <f>SUM(C20,C62,C57,C37,C23)</f>
        <v>-89213</v>
      </c>
      <c r="D80" s="108">
        <f t="shared" si="7"/>
        <v>-107531</v>
      </c>
    </row>
    <row r="81" spans="1:4" ht="13.5" customHeight="1">
      <c r="A81" s="59"/>
      <c r="B81" s="31"/>
      <c r="C81" s="31"/>
      <c r="D81" s="31"/>
    </row>
  </sheetData>
  <mergeCells count="11">
    <mergeCell ref="A45:A46"/>
    <mergeCell ref="B45:C45"/>
    <mergeCell ref="D45:D46"/>
    <mergeCell ref="A16:D16"/>
    <mergeCell ref="A18:A19"/>
    <mergeCell ref="B18:C18"/>
    <mergeCell ref="D18:D19"/>
    <mergeCell ref="A2:D2"/>
    <mergeCell ref="A4:A5"/>
    <mergeCell ref="B4:C4"/>
    <mergeCell ref="D4:D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5
Tartu Linnavolikogu
6. novembri 2008. a määruse
nr 101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Auner</cp:lastModifiedBy>
  <cp:lastPrinted>2008-11-07T08:59:00Z</cp:lastPrinted>
  <dcterms:created xsi:type="dcterms:W3CDTF">1996-10-14T23:33:28Z</dcterms:created>
  <dcterms:modified xsi:type="dcterms:W3CDTF">2008-11-07T08:59:04Z</dcterms:modified>
  <cp:category/>
  <cp:version/>
  <cp:contentType/>
  <cp:contentStatus/>
</cp:coreProperties>
</file>